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6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drawings/drawing8.xml" ContentType="application/vnd.openxmlformats-officedocument.drawingml.chartshape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ml.chartshapes+xml"/>
  <Override PartName="/xl/charts/chart12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3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lammam - Lucia V1 rev3\"/>
    </mc:Choice>
  </mc:AlternateContent>
  <xr:revisionPtr revIDLastSave="0" documentId="13_ncr:1_{8D8AFE37-F1B1-476F-8370-E5B91447C2A5}" xr6:coauthVersionLast="47" xr6:coauthVersionMax="47" xr10:uidLastSave="{00000000-0000-0000-0000-000000000000}"/>
  <bookViews>
    <workbookView xWindow="-80" yWindow="-80" windowWidth="19360" windowHeight="11440" tabRatio="832" firstSheet="3" activeTab="4" xr2:uid="{00000000-000D-0000-FFFF-FFFF00000000}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Nozzle Parameters" sheetId="18" r:id="rId9"/>
    <sheet name="Mechanical Joints" sheetId="19" r:id="rId10"/>
    <sheet name="O-ring Sealant" sheetId="20" r:id="rId11"/>
    <sheet name="Thermomechanical materials" sheetId="17" r:id="rId12"/>
    <sheet name="Thermomechanical analysis" sheetId="14" r:id="rId13"/>
    <sheet name="Output" sheetId="5" r:id="rId14"/>
    <sheet name="Motor Examples" sheetId="13" r:id="rId15"/>
    <sheet name="Class" sheetId="9" r:id="rId16"/>
    <sheet name="Propellant data" sheetId="6" r:id="rId17"/>
    <sheet name="Burnrate" sheetId="7" r:id="rId18"/>
    <sheet name="UnitsConv" sheetId="8" r:id="rId19"/>
    <sheet name="Revisions" sheetId="10" r:id="rId20"/>
  </sheets>
  <definedNames>
    <definedName name="_xlnm._FilterDatabase" localSheetId="2" hidden="1">'First iteration &amp; Mechanical'!$L$145:$W$151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Joints'!$C$61</definedName>
    <definedName name="Sf_shearFailureScrewSAE">'Mechanical Joints'!$J$62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5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1" i="16" l="1"/>
  <c r="D40" i="16"/>
  <c r="C46" i="16"/>
  <c r="C26" i="16"/>
  <c r="C14" i="16"/>
  <c r="C13" i="16"/>
  <c r="G15" i="19"/>
  <c r="F35" i="19"/>
  <c r="F34" i="19"/>
  <c r="K203" i="15"/>
  <c r="J60" i="19"/>
  <c r="C39" i="19"/>
  <c r="M25" i="15"/>
  <c r="L26" i="19"/>
  <c r="L25" i="19"/>
  <c r="J61" i="19" s="1"/>
  <c r="U151" i="15" l="1"/>
  <c r="O151" i="15"/>
  <c r="M60" i="15"/>
  <c r="C28" i="19" l="1"/>
  <c r="C60" i="19" s="1"/>
  <c r="D24" i="19"/>
  <c r="C27" i="19" l="1"/>
  <c r="C97" i="15"/>
  <c r="C98" i="15"/>
  <c r="C101" i="15"/>
  <c r="M117" i="15"/>
  <c r="M118" i="15" s="1"/>
  <c r="C100" i="15"/>
  <c r="C99" i="15"/>
  <c r="C95" i="15"/>
  <c r="C96" i="15"/>
  <c r="C94" i="15"/>
  <c r="M72" i="15"/>
  <c r="D16" i="19"/>
  <c r="C53" i="19"/>
  <c r="C23" i="19"/>
  <c r="C54" i="19"/>
  <c r="C66" i="19" s="1"/>
  <c r="C55" i="19"/>
  <c r="D18" i="19"/>
  <c r="C22" i="19"/>
  <c r="C21" i="19"/>
  <c r="C20" i="19"/>
  <c r="C19" i="19"/>
  <c r="M114" i="15"/>
  <c r="M123" i="15" s="1"/>
  <c r="M124" i="15" s="1"/>
  <c r="P108" i="15"/>
  <c r="P107" i="15"/>
  <c r="P114" i="15" s="1"/>
  <c r="M102" i="15"/>
  <c r="M135" i="15" s="1"/>
  <c r="M137" i="15" s="1"/>
  <c r="O160" i="15"/>
  <c r="P160" i="15" s="1"/>
  <c r="O161" i="15"/>
  <c r="P161" i="15" s="1"/>
  <c r="P166" i="15"/>
  <c r="Q166" i="15" s="1"/>
  <c r="J26" i="18"/>
  <c r="K26" i="18" s="1"/>
  <c r="L26" i="18" s="1"/>
  <c r="J28" i="18"/>
  <c r="K28" i="18" s="1"/>
  <c r="L28" i="18" s="1"/>
  <c r="D70" i="15"/>
  <c r="E70" i="15" s="1"/>
  <c r="C50" i="15"/>
  <c r="C51" i="15" s="1"/>
  <c r="C49" i="15" s="1"/>
  <c r="C22" i="16"/>
  <c r="C24" i="16"/>
  <c r="P18" i="18"/>
  <c r="J27" i="18" s="1"/>
  <c r="K27" i="18" s="1"/>
  <c r="L27" i="18" s="1"/>
  <c r="I37" i="18"/>
  <c r="J37" i="18" s="1"/>
  <c r="K37" i="18" s="1"/>
  <c r="L37" i="18" s="1"/>
  <c r="I35" i="18"/>
  <c r="J35" i="18" s="1"/>
  <c r="K35" i="18" s="1"/>
  <c r="L35" i="18" s="1"/>
  <c r="I33" i="18"/>
  <c r="J33" i="18" s="1"/>
  <c r="K33" i="18" s="1"/>
  <c r="L33" i="18" s="1"/>
  <c r="I31" i="18"/>
  <c r="J31" i="18" s="1"/>
  <c r="K31" i="18" s="1"/>
  <c r="L31" i="18" s="1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M75" i="15"/>
  <c r="P17" i="18" l="1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M35" i="18" s="1"/>
  <c r="P117" i="15"/>
  <c r="P118" i="15" s="1"/>
  <c r="C56" i="19"/>
  <c r="C52" i="19" s="1"/>
  <c r="C51" i="19" s="1"/>
  <c r="P115" i="15"/>
  <c r="M115" i="15"/>
  <c r="P101" i="15"/>
  <c r="P102" i="15" s="1"/>
  <c r="C48" i="15"/>
  <c r="B46" i="18"/>
  <c r="M24" i="15"/>
  <c r="M28" i="15" s="1"/>
  <c r="M29" i="15" s="1"/>
  <c r="M81" i="15"/>
  <c r="M82" i="15" s="1"/>
  <c r="P66" i="15"/>
  <c r="P65" i="15"/>
  <c r="P72" i="15" s="1"/>
  <c r="R26" i="15"/>
  <c r="T26" i="15" s="1"/>
  <c r="G55" i="17"/>
  <c r="M76" i="15"/>
  <c r="M73" i="15" s="1"/>
  <c r="C19" i="14"/>
  <c r="M74" i="15" s="1"/>
  <c r="C24" i="14"/>
  <c r="C30" i="14" s="1"/>
  <c r="C31" i="14" s="1"/>
  <c r="Q205" i="15"/>
  <c r="Q206" i="15"/>
  <c r="Q204" i="15"/>
  <c r="P205" i="15"/>
  <c r="P206" i="15"/>
  <c r="P204" i="15"/>
  <c r="C4" i="13"/>
  <c r="C5" i="13"/>
  <c r="C6" i="13"/>
  <c r="C7" i="13"/>
  <c r="C3" i="13"/>
  <c r="C2" i="15"/>
  <c r="M26" i="15"/>
  <c r="M30" i="15" s="1"/>
  <c r="M36" i="15" s="1"/>
  <c r="M37" i="15" s="1"/>
  <c r="N38" i="15" s="1"/>
  <c r="P167" i="15"/>
  <c r="Q167" i="15" s="1"/>
  <c r="P168" i="15"/>
  <c r="Q168" i="15" s="1"/>
  <c r="O162" i="15"/>
  <c r="P162" i="15" s="1"/>
  <c r="O163" i="15"/>
  <c r="P163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J19" i="7" s="1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T10" i="7"/>
  <c r="C30" i="16"/>
  <c r="R72" i="16"/>
  <c r="T72" i="16"/>
  <c r="P74" i="16"/>
  <c r="R11" i="7"/>
  <c r="S11" i="7" s="1"/>
  <c r="U56" i="7" l="1"/>
  <c r="S72" i="16"/>
  <c r="F29" i="3"/>
  <c r="F30" i="3" s="1"/>
  <c r="AG20" i="7"/>
  <c r="D39" i="16"/>
  <c r="C17" i="16" s="1"/>
  <c r="D41" i="16" s="1"/>
  <c r="X11" i="7"/>
  <c r="O13" i="7"/>
  <c r="AA34" i="7"/>
  <c r="O43" i="7"/>
  <c r="M29" i="18"/>
  <c r="M33" i="18"/>
  <c r="F74" i="16"/>
  <c r="M14" i="7"/>
  <c r="N14" i="7" s="1"/>
  <c r="R204" i="15"/>
  <c r="C64" i="19"/>
  <c r="C65" i="19" s="1"/>
  <c r="C67" i="19" s="1"/>
  <c r="E74" i="16"/>
  <c r="O20" i="7"/>
  <c r="P20" i="7" s="1"/>
  <c r="AA57" i="7"/>
  <c r="T11" i="7"/>
  <c r="U11" i="7" s="1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AJ11" i="7"/>
  <c r="T74" i="16"/>
  <c r="S20" i="7"/>
  <c r="C14" i="3"/>
  <c r="K74" i="16"/>
  <c r="N28" i="3"/>
  <c r="R12" i="7"/>
  <c r="S12" i="7" s="1"/>
  <c r="S74" i="16"/>
  <c r="C10" i="3"/>
  <c r="C11" i="3" s="1"/>
  <c r="AI890" i="3" s="1"/>
  <c r="F45" i="2"/>
  <c r="AD20" i="7"/>
  <c r="AG11" i="7"/>
  <c r="AD11" i="7"/>
  <c r="G74" i="16"/>
  <c r="I74" i="16"/>
  <c r="AA11" i="7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U10" i="7"/>
  <c r="AD14" i="7"/>
  <c r="AD19" i="7"/>
  <c r="P13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6" i="15"/>
  <c r="M116" i="15"/>
  <c r="AA15" i="7"/>
  <c r="F4" i="15"/>
  <c r="M34" i="15" s="1"/>
  <c r="B9" i="15"/>
  <c r="B8" i="15" s="1"/>
  <c r="N58" i="15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5" i="15"/>
  <c r="P76" i="15" s="1"/>
  <c r="G910" i="4"/>
  <c r="C3" i="4"/>
  <c r="C12" i="18" s="1"/>
  <c r="C31" i="2"/>
  <c r="E29" i="3"/>
  <c r="E30" i="3" s="1"/>
  <c r="D45" i="2"/>
  <c r="I45" i="2" s="1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5" i="15"/>
  <c r="U14" i="7"/>
  <c r="AA9" i="7"/>
  <c r="AG56" i="7"/>
  <c r="P59" i="15"/>
  <c r="P60" i="15" s="1"/>
  <c r="M93" i="15"/>
  <c r="M95" i="15" s="1"/>
  <c r="X9" i="7"/>
  <c r="C20" i="14"/>
  <c r="C25" i="14" s="1"/>
  <c r="C26" i="14" s="1"/>
  <c r="P74" i="15"/>
  <c r="AJ56" i="7"/>
  <c r="P73" i="15"/>
  <c r="R206" i="15"/>
  <c r="C11" i="15"/>
  <c r="C24" i="2"/>
  <c r="C25" i="2" s="1"/>
  <c r="F31" i="3"/>
  <c r="F32" i="3" s="1"/>
  <c r="F33" i="3" s="1"/>
  <c r="M38" i="15"/>
  <c r="Q53" i="15"/>
  <c r="Q54" i="15" s="1"/>
  <c r="M44" i="15"/>
  <c r="M46" i="15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M40" i="15"/>
  <c r="Q49" i="15"/>
  <c r="Q50" i="15" s="1"/>
  <c r="C15" i="16"/>
  <c r="N45" i="7"/>
  <c r="M46" i="7"/>
  <c r="O45" i="7"/>
  <c r="AI867" i="3"/>
  <c r="AI875" i="3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I865" i="3" l="1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AD12" i="7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J45" i="2"/>
  <c r="N21" i="7"/>
  <c r="O21" i="7"/>
  <c r="R13" i="7"/>
  <c r="AI888" i="3"/>
  <c r="AG12" i="7"/>
  <c r="AJ12" i="7"/>
  <c r="T12" i="7"/>
  <c r="U12" i="7" s="1"/>
  <c r="X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C15" i="15" s="1"/>
  <c r="D13" i="15"/>
  <c r="B16" i="15"/>
  <c r="D16" i="15" s="1"/>
  <c r="E13" i="15"/>
  <c r="B48" i="18"/>
  <c r="C47" i="18"/>
  <c r="M45" i="15"/>
  <c r="M41" i="15" s="1"/>
  <c r="D49" i="15" s="1"/>
  <c r="C29" i="2"/>
  <c r="D9" i="5" s="1"/>
  <c r="D10" i="5" s="1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M42" i="15"/>
  <c r="D50" i="15" s="1"/>
  <c r="D48" i="15"/>
  <c r="AD21" i="7"/>
  <c r="C9" i="15" l="1"/>
  <c r="K45" i="2"/>
  <c r="P21" i="7"/>
  <c r="S28" i="3"/>
  <c r="T28" i="3" s="1"/>
  <c r="Z28" i="3" s="1"/>
  <c r="AA28" i="3" s="1"/>
  <c r="AB28" i="3" s="1"/>
  <c r="O15" i="7"/>
  <c r="M16" i="7"/>
  <c r="N15" i="7"/>
  <c r="P15" i="7" s="1"/>
  <c r="C14" i="15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D59" i="7"/>
  <c r="U30" i="3"/>
  <c r="B17" i="15"/>
  <c r="F17" i="15" s="1"/>
  <c r="C13" i="15"/>
  <c r="M31" i="15" s="1"/>
  <c r="M32" i="15" s="1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P75" i="16"/>
  <c r="E49" i="2"/>
  <c r="D49" i="2"/>
  <c r="F49" i="2"/>
  <c r="G48" i="2"/>
  <c r="C8" i="15"/>
  <c r="K46" i="2"/>
  <c r="K47" i="2"/>
  <c r="I48" i="2"/>
  <c r="K48" i="2" s="1"/>
  <c r="AC28" i="3"/>
  <c r="C28" i="4"/>
  <c r="G28" i="4" s="1"/>
  <c r="M29" i="3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B18" i="15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A60" i="7"/>
  <c r="X60" i="7"/>
  <c r="S60" i="7"/>
  <c r="T60" i="7"/>
  <c r="R61" i="7"/>
  <c r="AG60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C705" i="16" l="1"/>
  <c r="C655" i="16"/>
  <c r="C459" i="16"/>
  <c r="C591" i="16"/>
  <c r="C619" i="16"/>
  <c r="C100" i="16"/>
  <c r="C466" i="16"/>
  <c r="C417" i="16"/>
  <c r="I75" i="16"/>
  <c r="I76" i="16" s="1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M33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89" i="16"/>
  <c r="O554" i="16"/>
  <c r="O236" i="16"/>
  <c r="O269" i="16"/>
  <c r="X38" i="7"/>
  <c r="R39" i="7"/>
  <c r="T38" i="7"/>
  <c r="S38" i="7"/>
  <c r="AD38" i="7"/>
  <c r="AJ38" i="7"/>
  <c r="AG38" i="7"/>
  <c r="AA38" i="7"/>
  <c r="U22" i="7"/>
  <c r="P36" i="7"/>
  <c r="F76" i="16"/>
  <c r="P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N29" i="3"/>
  <c r="O29" i="3"/>
  <c r="S23" i="7"/>
  <c r="AG23" i="7"/>
  <c r="R24" i="7"/>
  <c r="AJ23" i="7"/>
  <c r="T23" i="7"/>
  <c r="X23" i="7"/>
  <c r="AA23" i="7"/>
  <c r="AD23" i="7"/>
  <c r="C7" i="15"/>
  <c r="P23" i="7"/>
  <c r="AD28" i="3"/>
  <c r="O656" i="16" l="1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M48" i="15"/>
  <c r="M49" i="15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G77" i="16" l="1"/>
  <c r="Q77" i="16"/>
  <c r="L77" i="16"/>
  <c r="J77" i="16"/>
  <c r="O18" i="7"/>
  <c r="N18" i="7"/>
  <c r="I77" i="16"/>
  <c r="H78" i="16" s="1"/>
  <c r="R77" i="16"/>
  <c r="Q78" i="16" s="1"/>
  <c r="K77" i="16"/>
  <c r="K78" i="16" s="1"/>
  <c r="P78" i="16"/>
  <c r="L78" i="16"/>
  <c r="R25" i="15"/>
  <c r="N48" i="15"/>
  <c r="S52" i="15"/>
  <c r="S53" i="15" s="1"/>
  <c r="P25" i="7"/>
  <c r="R40" i="15"/>
  <c r="N49" i="15"/>
  <c r="M51" i="15" s="1"/>
  <c r="M52" i="15" s="1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J78" i="16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R78" i="16" l="1"/>
  <c r="L79" i="16"/>
  <c r="Q79" i="16"/>
  <c r="I78" i="16"/>
  <c r="I79" i="16" s="1"/>
  <c r="P79" i="16"/>
  <c r="P18" i="7"/>
  <c r="S78" i="16"/>
  <c r="T78" i="16"/>
  <c r="R42" i="15"/>
  <c r="R43" i="15" s="1"/>
  <c r="R44" i="15" s="1"/>
  <c r="T40" i="15"/>
  <c r="S38" i="15" s="1"/>
  <c r="R79" i="16"/>
  <c r="M50" i="15"/>
  <c r="S48" i="15"/>
  <c r="S49" i="15" s="1"/>
  <c r="R27" i="15"/>
  <c r="R28" i="15" s="1"/>
  <c r="R29" i="15" s="1"/>
  <c r="T25" i="15"/>
  <c r="S23" i="15" s="1"/>
  <c r="U40" i="7"/>
  <c r="K79" i="16"/>
  <c r="B53" i="18"/>
  <c r="C52" i="18"/>
  <c r="U63" i="7"/>
  <c r="J79" i="16"/>
  <c r="AA41" i="7"/>
  <c r="AJ41" i="7"/>
  <c r="R42" i="7"/>
  <c r="S41" i="7"/>
  <c r="AG41" i="7"/>
  <c r="AD41" i="7"/>
  <c r="T41" i="7"/>
  <c r="X41" i="7"/>
  <c r="H79" i="16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Q80" i="16" l="1"/>
  <c r="L80" i="16"/>
  <c r="P80" i="16"/>
  <c r="S79" i="16"/>
  <c r="R80" i="16" s="1"/>
  <c r="Q81" i="16" s="1"/>
  <c r="T79" i="16"/>
  <c r="T80" i="16" s="1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E38" i="3"/>
  <c r="R37" i="3"/>
  <c r="J37" i="3"/>
  <c r="D37" i="3"/>
  <c r="D80" i="16"/>
  <c r="E80" i="16"/>
  <c r="G54" i="2"/>
  <c r="H54" i="2"/>
  <c r="J54" i="2"/>
  <c r="I54" i="2"/>
  <c r="F40" i="3"/>
  <c r="U27" i="7" l="1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T81" i="16" l="1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S82" i="16" l="1"/>
  <c r="T82" i="16"/>
  <c r="T83" i="16" s="1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S83" i="16" l="1"/>
  <c r="T84" i="16" s="1"/>
  <c r="R83" i="16"/>
  <c r="S84" i="16" s="1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T85" i="16" l="1"/>
  <c r="R84" i="16"/>
  <c r="S85" i="16" s="1"/>
  <c r="T86" i="16" s="1"/>
  <c r="Q84" i="16"/>
  <c r="R85" i="16" s="1"/>
  <c r="S86" i="16" s="1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Q85" i="16" l="1"/>
  <c r="R86" i="16" s="1"/>
  <c r="S87" i="16" s="1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P86" i="16" l="1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T89" i="16" l="1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J89" i="16" l="1"/>
  <c r="T90" i="16"/>
  <c r="U50" i="7"/>
  <c r="P88" i="16"/>
  <c r="Q88" i="16"/>
  <c r="R89" i="16" s="1"/>
  <c r="S90" i="16" s="1"/>
  <c r="T91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Q89" i="16" l="1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Q90" i="16" l="1"/>
  <c r="R91" i="16" s="1"/>
  <c r="S92" i="16" s="1"/>
  <c r="T93" i="16" s="1"/>
  <c r="P90" i="16"/>
  <c r="K91" i="16"/>
  <c r="L92" i="16" s="1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K92" i="16" l="1"/>
  <c r="L93" i="16" s="1"/>
  <c r="Q91" i="16"/>
  <c r="R92" i="16" s="1"/>
  <c r="S93" i="16" s="1"/>
  <c r="T94" i="16" s="1"/>
  <c r="P91" i="16"/>
  <c r="J92" i="16"/>
  <c r="K93" i="16" s="1"/>
  <c r="L94" i="16" s="1"/>
  <c r="H92" i="16"/>
  <c r="F92" i="16"/>
  <c r="I92" i="16"/>
  <c r="J93" i="16" s="1"/>
  <c r="K94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Q92" i="16" l="1"/>
  <c r="R93" i="16" s="1"/>
  <c r="S94" i="16" s="1"/>
  <c r="T95" i="16" s="1"/>
  <c r="P92" i="16"/>
  <c r="I93" i="16"/>
  <c r="J94" i="16" s="1"/>
  <c r="H93" i="16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I94" i="16" l="1"/>
  <c r="J95" i="16" s="1"/>
  <c r="H94" i="16"/>
  <c r="Q93" i="16"/>
  <c r="R94" i="16" s="1"/>
  <c r="S95" i="16" s="1"/>
  <c r="T96" i="16" s="1"/>
  <c r="P93" i="16"/>
  <c r="L96" i="16"/>
  <c r="K96" i="16"/>
  <c r="F94" i="16"/>
  <c r="B68" i="18"/>
  <c r="C67" i="18"/>
  <c r="U55" i="7"/>
  <c r="U78" i="7"/>
  <c r="G94" i="16"/>
  <c r="H95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I95" i="16" l="1"/>
  <c r="J96" i="16" s="1"/>
  <c r="Q94" i="16"/>
  <c r="R95" i="16" s="1"/>
  <c r="S96" i="16" s="1"/>
  <c r="T97" i="16" s="1"/>
  <c r="P94" i="16"/>
  <c r="L97" i="16"/>
  <c r="K97" i="16"/>
  <c r="F95" i="16"/>
  <c r="B69" i="18"/>
  <c r="C68" i="18"/>
  <c r="U79" i="7"/>
  <c r="G95" i="16"/>
  <c r="H96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I96" i="16" l="1"/>
  <c r="J97" i="16" s="1"/>
  <c r="Q95" i="16"/>
  <c r="R96" i="16" s="1"/>
  <c r="S97" i="16" s="1"/>
  <c r="T98" i="16" s="1"/>
  <c r="P95" i="16"/>
  <c r="L98" i="16"/>
  <c r="F96" i="16"/>
  <c r="K98" i="16"/>
  <c r="L99" i="16" s="1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I97" i="16" l="1"/>
  <c r="J98" i="16" s="1"/>
  <c r="P96" i="16"/>
  <c r="Q96" i="16"/>
  <c r="R97" i="16" s="1"/>
  <c r="S98" i="16" s="1"/>
  <c r="T99" i="16" s="1"/>
  <c r="F97" i="16"/>
  <c r="K99" i="16"/>
  <c r="L100" i="16" s="1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F100" i="16" s="1"/>
  <c r="D99" i="16"/>
  <c r="I100" i="16" l="1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P101" i="16"/>
  <c r="Q101" i="16"/>
  <c r="R102" i="16" s="1"/>
  <c r="S103" i="16" s="1"/>
  <c r="T104" i="16" s="1"/>
  <c r="K104" i="16"/>
  <c r="L105" i="16" s="1"/>
  <c r="G102" i="16"/>
  <c r="H103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I103" i="16" l="1"/>
  <c r="J104" i="16" s="1"/>
  <c r="P102" i="16"/>
  <c r="Q102" i="16"/>
  <c r="R103" i="16" s="1"/>
  <c r="S104" i="16" s="1"/>
  <c r="T105" i="16" s="1"/>
  <c r="F103" i="16"/>
  <c r="K105" i="16"/>
  <c r="L106" i="16" s="1"/>
  <c r="G103" i="16"/>
  <c r="H104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I104" i="16" l="1"/>
  <c r="J105" i="16" s="1"/>
  <c r="Q103" i="16"/>
  <c r="R104" i="16" s="1"/>
  <c r="S105" i="16" s="1"/>
  <c r="T106" i="16" s="1"/>
  <c r="P103" i="16"/>
  <c r="K106" i="16"/>
  <c r="L107" i="16" s="1"/>
  <c r="F104" i="16"/>
  <c r="G104" i="16"/>
  <c r="H105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I105" i="16" l="1"/>
  <c r="J106" i="16" s="1"/>
  <c r="Q104" i="16"/>
  <c r="R105" i="16" s="1"/>
  <c r="S106" i="16" s="1"/>
  <c r="T107" i="16" s="1"/>
  <c r="P104" i="16"/>
  <c r="K107" i="16"/>
  <c r="L108" i="16" s="1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P105" i="16"/>
  <c r="Q105" i="16"/>
  <c r="R106" i="16" s="1"/>
  <c r="S107" i="16" s="1"/>
  <c r="T108" i="16" s="1"/>
  <c r="F106" i="16"/>
  <c r="K108" i="16"/>
  <c r="L109" i="16" s="1"/>
  <c r="G106" i="16"/>
  <c r="H107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I107" i="16" l="1"/>
  <c r="J108" i="16" s="1"/>
  <c r="P106" i="16"/>
  <c r="Q106" i="16"/>
  <c r="R107" i="16" s="1"/>
  <c r="S108" i="16" s="1"/>
  <c r="T109" i="16" s="1"/>
  <c r="K109" i="16"/>
  <c r="L110" i="16" s="1"/>
  <c r="G107" i="16"/>
  <c r="H108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I108" i="16" l="1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P108" i="16"/>
  <c r="Q108" i="16"/>
  <c r="R109" i="16" s="1"/>
  <c r="S110" i="16" s="1"/>
  <c r="T111" i="16" s="1"/>
  <c r="K111" i="16"/>
  <c r="L112" i="16" s="1"/>
  <c r="F109" i="16"/>
  <c r="G109" i="16"/>
  <c r="H110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I110" i="16" l="1"/>
  <c r="J111" i="16" s="1"/>
  <c r="Q109" i="16"/>
  <c r="R110" i="16" s="1"/>
  <c r="S111" i="16" s="1"/>
  <c r="T112" i="16" s="1"/>
  <c r="P109" i="16"/>
  <c r="K112" i="16"/>
  <c r="L113" i="16" s="1"/>
  <c r="F110" i="16"/>
  <c r="G110" i="16"/>
  <c r="H111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I111" i="16" l="1"/>
  <c r="J112" i="16" s="1"/>
  <c r="P110" i="16"/>
  <c r="Q110" i="16"/>
  <c r="R111" i="16" s="1"/>
  <c r="S112" i="16" s="1"/>
  <c r="T113" i="16" s="1"/>
  <c r="K113" i="16"/>
  <c r="L114" i="16" s="1"/>
  <c r="F111" i="16"/>
  <c r="G111" i="16"/>
  <c r="H112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I112" i="16" l="1"/>
  <c r="J113" i="16" s="1"/>
  <c r="P111" i="16"/>
  <c r="Q111" i="16"/>
  <c r="R112" i="16" s="1"/>
  <c r="S113" i="16" s="1"/>
  <c r="T114" i="16" s="1"/>
  <c r="F112" i="16"/>
  <c r="K114" i="16"/>
  <c r="L115" i="16" s="1"/>
  <c r="G112" i="16"/>
  <c r="H113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I113" i="16" l="1"/>
  <c r="J114" i="16" s="1"/>
  <c r="P112" i="16"/>
  <c r="Q112" i="16"/>
  <c r="R113" i="16" s="1"/>
  <c r="S114" i="16" s="1"/>
  <c r="T115" i="16" s="1"/>
  <c r="F113" i="16"/>
  <c r="K115" i="16"/>
  <c r="L116" i="16" s="1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F115" i="16" s="1"/>
  <c r="D114" i="16"/>
  <c r="I115" i="16" l="1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F116" i="16" s="1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I116" i="16" l="1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P118" i="16"/>
  <c r="Q118" i="16"/>
  <c r="R119" i="16" s="1"/>
  <c r="S120" i="16" s="1"/>
  <c r="T121" i="16" s="1"/>
  <c r="F119" i="16"/>
  <c r="K121" i="16"/>
  <c r="L122" i="16" s="1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P120" i="16"/>
  <c r="Q120" i="16"/>
  <c r="R121" i="16" s="1"/>
  <c r="S122" i="16" s="1"/>
  <c r="T123" i="16" s="1"/>
  <c r="K123" i="16"/>
  <c r="L124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F126" i="16" s="1"/>
  <c r="D125" i="16"/>
  <c r="C11" i="4"/>
  <c r="C11" i="11" s="1"/>
  <c r="C5" i="18" s="1"/>
  <c r="I126" i="16" l="1"/>
  <c r="J127" i="16" s="1"/>
  <c r="P125" i="16"/>
  <c r="Q125" i="16"/>
  <c r="R126" i="16" s="1"/>
  <c r="S127" i="16" s="1"/>
  <c r="T128" i="16" s="1"/>
  <c r="K128" i="16"/>
  <c r="L129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P126" i="16"/>
  <c r="Q126" i="16"/>
  <c r="R127" i="16" s="1"/>
  <c r="S128" i="16" s="1"/>
  <c r="T129" i="16" s="1"/>
  <c r="K129" i="16"/>
  <c r="L130" i="16" s="1"/>
  <c r="F127" i="16"/>
  <c r="E15" i="18"/>
  <c r="E41" i="18" s="1"/>
  <c r="G127" i="16"/>
  <c r="H128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I128" i="16" l="1"/>
  <c r="J129" i="16" s="1"/>
  <c r="Q127" i="16"/>
  <c r="R128" i="16" s="1"/>
  <c r="S129" i="16" s="1"/>
  <c r="T130" i="16" s="1"/>
  <c r="P127" i="16"/>
  <c r="K130" i="16"/>
  <c r="L131" i="16" s="1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P128" i="16"/>
  <c r="Q128" i="16"/>
  <c r="R129" i="16" s="1"/>
  <c r="S130" i="16" s="1"/>
  <c r="T131" i="16" s="1"/>
  <c r="F129" i="16"/>
  <c r="K131" i="16"/>
  <c r="L132" i="16" s="1"/>
  <c r="G129" i="16"/>
  <c r="H130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I130" i="16" l="1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Q130" i="16"/>
  <c r="R131" i="16" s="1"/>
  <c r="S132" i="16" s="1"/>
  <c r="T133" i="16" s="1"/>
  <c r="P130" i="16"/>
  <c r="K133" i="16"/>
  <c r="L134" i="16" s="1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P131" i="16"/>
  <c r="Q131" i="16"/>
  <c r="R132" i="16" s="1"/>
  <c r="S133" i="16" s="1"/>
  <c r="T134" i="16" s="1"/>
  <c r="K134" i="16"/>
  <c r="L135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P132" i="16"/>
  <c r="Q132" i="16"/>
  <c r="R133" i="16" s="1"/>
  <c r="S134" i="16" s="1"/>
  <c r="T135" i="16" s="1"/>
  <c r="F133" i="16"/>
  <c r="K135" i="16"/>
  <c r="L136" i="16" s="1"/>
  <c r="G133" i="16"/>
  <c r="H134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I134" i="16" l="1"/>
  <c r="J135" i="16" s="1"/>
  <c r="P133" i="16"/>
  <c r="Q133" i="16"/>
  <c r="R134" i="16" s="1"/>
  <c r="S135" i="16" s="1"/>
  <c r="T136" i="16" s="1"/>
  <c r="F134" i="16"/>
  <c r="K136" i="16"/>
  <c r="L137" i="16" s="1"/>
  <c r="G134" i="16"/>
  <c r="H135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I135" i="16" l="1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P135" i="16"/>
  <c r="Q135" i="16"/>
  <c r="R136" i="16" s="1"/>
  <c r="S137" i="16" s="1"/>
  <c r="T138" i="16" s="1"/>
  <c r="K138" i="16"/>
  <c r="L139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P136" i="16"/>
  <c r="Q136" i="16"/>
  <c r="R137" i="16" s="1"/>
  <c r="S138" i="16" s="1"/>
  <c r="T139" i="16" s="1"/>
  <c r="F137" i="16"/>
  <c r="K139" i="16"/>
  <c r="L140" i="16" s="1"/>
  <c r="G137" i="16"/>
  <c r="H138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I138" i="16" l="1"/>
  <c r="J139" i="16" s="1"/>
  <c r="Q137" i="16"/>
  <c r="R138" i="16" s="1"/>
  <c r="S139" i="16" s="1"/>
  <c r="T140" i="16" s="1"/>
  <c r="P137" i="16"/>
  <c r="F138" i="16"/>
  <c r="K140" i="16"/>
  <c r="L141" i="16" s="1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I139" i="16" l="1"/>
  <c r="J140" i="16" s="1"/>
  <c r="Q138" i="16"/>
  <c r="R139" i="16" s="1"/>
  <c r="S140" i="16" s="1"/>
  <c r="T141" i="16" s="1"/>
  <c r="P138" i="16"/>
  <c r="K141" i="16"/>
  <c r="L142" i="16" s="1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P140" i="16"/>
  <c r="Q140" i="16"/>
  <c r="R141" i="16" s="1"/>
  <c r="S142" i="16" s="1"/>
  <c r="T143" i="16" s="1"/>
  <c r="F141" i="16"/>
  <c r="K143" i="16"/>
  <c r="L144" i="16" s="1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Q146" i="16"/>
  <c r="R147" i="16" s="1"/>
  <c r="S148" i="16" s="1"/>
  <c r="T149" i="16" s="1"/>
  <c r="P146" i="16"/>
  <c r="F147" i="16"/>
  <c r="K149" i="16"/>
  <c r="L150" i="16" s="1"/>
  <c r="G147" i="16"/>
  <c r="H148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I148" i="16" l="1"/>
  <c r="J149" i="16" s="1"/>
  <c r="P147" i="16"/>
  <c r="Q147" i="16"/>
  <c r="R148" i="16" s="1"/>
  <c r="S149" i="16" s="1"/>
  <c r="T150" i="16" s="1"/>
  <c r="F148" i="16"/>
  <c r="K150" i="16"/>
  <c r="L151" i="16" s="1"/>
  <c r="G148" i="16"/>
  <c r="H149" i="16" s="1"/>
  <c r="D148" i="16"/>
  <c r="E148" i="16"/>
  <c r="F149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I149" i="16" l="1"/>
  <c r="J150" i="16" s="1"/>
  <c r="P148" i="16"/>
  <c r="Q148" i="16"/>
  <c r="R149" i="16" s="1"/>
  <c r="S150" i="16" s="1"/>
  <c r="T151" i="16" s="1"/>
  <c r="K151" i="16"/>
  <c r="L152" i="16" s="1"/>
  <c r="G149" i="16"/>
  <c r="H150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I150" i="16" l="1"/>
  <c r="J151" i="16" s="1"/>
  <c r="F150" i="16"/>
  <c r="Q149" i="16"/>
  <c r="R150" i="16" s="1"/>
  <c r="S151" i="16" s="1"/>
  <c r="T152" i="16" s="1"/>
  <c r="P149" i="16"/>
  <c r="K152" i="16"/>
  <c r="L153" i="16" s="1"/>
  <c r="G150" i="16"/>
  <c r="H151" i="16" s="1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I151" i="16" l="1"/>
  <c r="J152" i="16" s="1"/>
  <c r="P150" i="16"/>
  <c r="Q150" i="16"/>
  <c r="R151" i="16" s="1"/>
  <c r="S152" i="16" s="1"/>
  <c r="T153" i="16" s="1"/>
  <c r="F151" i="16"/>
  <c r="K153" i="16"/>
  <c r="L154" i="16" s="1"/>
  <c r="G151" i="16"/>
  <c r="H152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I152" i="16" l="1"/>
  <c r="J153" i="16" s="1"/>
  <c r="P151" i="16"/>
  <c r="Q151" i="16"/>
  <c r="R152" i="16" s="1"/>
  <c r="S153" i="16" s="1"/>
  <c r="T154" i="16" s="1"/>
  <c r="F152" i="16"/>
  <c r="K154" i="16"/>
  <c r="L155" i="16" s="1"/>
  <c r="G152" i="16"/>
  <c r="H153" i="16" s="1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I153" i="16" l="1"/>
  <c r="J154" i="16" s="1"/>
  <c r="P152" i="16"/>
  <c r="Q152" i="16"/>
  <c r="R153" i="16" s="1"/>
  <c r="S154" i="16" s="1"/>
  <c r="T155" i="16" s="1"/>
  <c r="F153" i="16"/>
  <c r="K155" i="16"/>
  <c r="L156" i="16" s="1"/>
  <c r="G153" i="16"/>
  <c r="H154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I154" i="16" l="1"/>
  <c r="J155" i="16" s="1"/>
  <c r="F154" i="16"/>
  <c r="P153" i="16"/>
  <c r="Q153" i="16"/>
  <c r="R154" i="16" s="1"/>
  <c r="S155" i="16" s="1"/>
  <c r="T156" i="16" s="1"/>
  <c r="K156" i="16"/>
  <c r="L157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F155" i="16"/>
  <c r="Q154" i="16"/>
  <c r="R155" i="16" s="1"/>
  <c r="S156" i="16" s="1"/>
  <c r="T157" i="16" s="1"/>
  <c r="P154" i="16"/>
  <c r="K157" i="16"/>
  <c r="L158" i="16" s="1"/>
  <c r="G155" i="16"/>
  <c r="H156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I156" i="16" l="1"/>
  <c r="J157" i="16" s="1"/>
  <c r="Q155" i="16"/>
  <c r="R156" i="16" s="1"/>
  <c r="S157" i="16" s="1"/>
  <c r="T158" i="16" s="1"/>
  <c r="P155" i="16"/>
  <c r="K158" i="16"/>
  <c r="L159" i="16" s="1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P156" i="16"/>
  <c r="Q156" i="16"/>
  <c r="R157" i="16" s="1"/>
  <c r="S158" i="16" s="1"/>
  <c r="T159" i="16" s="1"/>
  <c r="K159" i="16"/>
  <c r="L160" i="16" s="1"/>
  <c r="G157" i="16"/>
  <c r="H158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I158" i="16" l="1"/>
  <c r="J159" i="16" s="1"/>
  <c r="Q157" i="16"/>
  <c r="R158" i="16" s="1"/>
  <c r="S159" i="16" s="1"/>
  <c r="T160" i="16" s="1"/>
  <c r="P157" i="16"/>
  <c r="K160" i="16"/>
  <c r="L161" i="16" s="1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P158" i="16"/>
  <c r="Q158" i="16"/>
  <c r="R159" i="16" s="1"/>
  <c r="S160" i="16" s="1"/>
  <c r="T161" i="16" s="1"/>
  <c r="F159" i="16"/>
  <c r="K161" i="16"/>
  <c r="L162" i="16" s="1"/>
  <c r="G159" i="16"/>
  <c r="H160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I160" i="16" l="1"/>
  <c r="J161" i="16" s="1"/>
  <c r="P159" i="16"/>
  <c r="Q159" i="16"/>
  <c r="R160" i="16" s="1"/>
  <c r="S161" i="16" s="1"/>
  <c r="T162" i="16" s="1"/>
  <c r="F160" i="16"/>
  <c r="K162" i="16"/>
  <c r="L163" i="16" s="1"/>
  <c r="G160" i="16"/>
  <c r="H161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I161" i="16" l="1"/>
  <c r="J162" i="16" s="1"/>
  <c r="Q160" i="16"/>
  <c r="R161" i="16" s="1"/>
  <c r="S162" i="16" s="1"/>
  <c r="T163" i="16" s="1"/>
  <c r="P160" i="16"/>
  <c r="K163" i="16"/>
  <c r="L164" i="16" s="1"/>
  <c r="F161" i="16"/>
  <c r="G161" i="16"/>
  <c r="H162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I162" i="16" l="1"/>
  <c r="J163" i="16" s="1"/>
  <c r="P161" i="16"/>
  <c r="Q161" i="16"/>
  <c r="R162" i="16" s="1"/>
  <c r="S163" i="16" s="1"/>
  <c r="T164" i="16" s="1"/>
  <c r="K164" i="16"/>
  <c r="L165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Q163" i="16"/>
  <c r="R164" i="16" s="1"/>
  <c r="S165" i="16" s="1"/>
  <c r="T166" i="16" s="1"/>
  <c r="P163" i="16"/>
  <c r="K166" i="16"/>
  <c r="L167" i="16" s="1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Q164" i="16"/>
  <c r="R165" i="16" s="1"/>
  <c r="S166" i="16" s="1"/>
  <c r="T167" i="16" s="1"/>
  <c r="P164" i="16"/>
  <c r="F165" i="16"/>
  <c r="K167" i="16"/>
  <c r="L168" i="16" s="1"/>
  <c r="G165" i="16"/>
  <c r="H166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I166" i="16" l="1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P166" i="16"/>
  <c r="Q166" i="16"/>
  <c r="R167" i="16" s="1"/>
  <c r="S168" i="16" s="1"/>
  <c r="T169" i="16" s="1"/>
  <c r="K169" i="16"/>
  <c r="L170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Q168" i="16"/>
  <c r="R169" i="16" s="1"/>
  <c r="S170" i="16" s="1"/>
  <c r="T171" i="16" s="1"/>
  <c r="P168" i="16"/>
  <c r="K171" i="16"/>
  <c r="L172" i="16" s="1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P169" i="16"/>
  <c r="Q169" i="16"/>
  <c r="R170" i="16" s="1"/>
  <c r="S171" i="16" s="1"/>
  <c r="T172" i="16" s="1"/>
  <c r="K172" i="16"/>
  <c r="L173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F171" i="16"/>
  <c r="P170" i="16"/>
  <c r="Q170" i="16"/>
  <c r="R171" i="16" s="1"/>
  <c r="S172" i="16" s="1"/>
  <c r="T173" i="16" s="1"/>
  <c r="K173" i="16"/>
  <c r="L174" i="16" s="1"/>
  <c r="G171" i="16"/>
  <c r="H172" i="16" s="1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I172" i="16" l="1"/>
  <c r="J173" i="16" s="1"/>
  <c r="F172" i="16"/>
  <c r="P171" i="16"/>
  <c r="Q171" i="16"/>
  <c r="R172" i="16" s="1"/>
  <c r="S173" i="16" s="1"/>
  <c r="T174" i="16" s="1"/>
  <c r="K174" i="16"/>
  <c r="L175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P172" i="16"/>
  <c r="Q172" i="16"/>
  <c r="R173" i="16" s="1"/>
  <c r="S174" i="16" s="1"/>
  <c r="T175" i="16" s="1"/>
  <c r="K175" i="16"/>
  <c r="L176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P175" i="16"/>
  <c r="Q175" i="16"/>
  <c r="R176" i="16" s="1"/>
  <c r="S177" i="16" s="1"/>
  <c r="T178" i="16" s="1"/>
  <c r="K178" i="16"/>
  <c r="L179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P176" i="16"/>
  <c r="Q176" i="16"/>
  <c r="R177" i="16" s="1"/>
  <c r="S178" i="16" s="1"/>
  <c r="T179" i="16" s="1"/>
  <c r="K179" i="16"/>
  <c r="L180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H179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I179" i="16" l="1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Q179" i="16"/>
  <c r="R180" i="16" s="1"/>
  <c r="S181" i="16" s="1"/>
  <c r="T182" i="16" s="1"/>
  <c r="P179" i="16"/>
  <c r="K182" i="16"/>
  <c r="L183" i="16" s="1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/>
  <c r="L184" i="16" s="1"/>
  <c r="Q180" i="16"/>
  <c r="R181" i="16" s="1"/>
  <c r="S182" i="16" s="1"/>
  <c r="T183" i="16" s="1"/>
  <c r="P180" i="16"/>
  <c r="F181" i="16"/>
  <c r="G181" i="16"/>
  <c r="H182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I182" i="16" l="1"/>
  <c r="J183" i="16" s="1"/>
  <c r="Q181" i="16"/>
  <c r="R182" i="16" s="1"/>
  <c r="S183" i="16" s="1"/>
  <c r="T184" i="16" s="1"/>
  <c r="P181" i="16"/>
  <c r="K184" i="16"/>
  <c r="L185" i="16" s="1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P182" i="16"/>
  <c r="Q182" i="16"/>
  <c r="R183" i="16" s="1"/>
  <c r="S184" i="16" s="1"/>
  <c r="T185" i="16" s="1"/>
  <c r="K185" i="16"/>
  <c r="L186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L187" i="16"/>
  <c r="K187" i="16"/>
  <c r="L188" i="16" s="1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I186" i="16" l="1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H188" i="16" s="1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I188" i="16" l="1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H194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I194" i="16" l="1"/>
  <c r="J195" i="16" s="1"/>
  <c r="K196" i="16" s="1"/>
  <c r="L197" i="16" s="1"/>
  <c r="F194" i="16"/>
  <c r="P193" i="16"/>
  <c r="Q193" i="16"/>
  <c r="R194" i="16" s="1"/>
  <c r="S195" i="16" s="1"/>
  <c r="T196" i="16" s="1"/>
  <c r="G194" i="16"/>
  <c r="H195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I195" i="16" l="1"/>
  <c r="J196" i="16" s="1"/>
  <c r="K197" i="16" s="1"/>
  <c r="L198" i="16" s="1"/>
  <c r="P194" i="16"/>
  <c r="Q194" i="16"/>
  <c r="R195" i="16" s="1"/>
  <c r="S196" i="16" s="1"/>
  <c r="T197" i="16" s="1"/>
  <c r="G195" i="16"/>
  <c r="H196" i="16" s="1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I196" i="16" l="1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H199" i="16" s="1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I199" i="16" l="1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I204" i="16" l="1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H206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I206" i="16" l="1"/>
  <c r="J207" i="16" s="1"/>
  <c r="K208" i="16" s="1"/>
  <c r="L209" i="16" s="1"/>
  <c r="P205" i="16"/>
  <c r="Q205" i="16"/>
  <c r="R206" i="16" s="1"/>
  <c r="S207" i="16" s="1"/>
  <c r="T208" i="16" s="1"/>
  <c r="F206" i="16"/>
  <c r="G206" i="16"/>
  <c r="H207" i="16" s="1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I207" i="16" l="1"/>
  <c r="J208" i="16" s="1"/>
  <c r="K209" i="16" s="1"/>
  <c r="L210" i="16" s="1"/>
  <c r="G207" i="16"/>
  <c r="H208" i="16" s="1"/>
  <c r="G208" i="16"/>
  <c r="Q206" i="16"/>
  <c r="R207" i="16" s="1"/>
  <c r="S208" i="16" s="1"/>
  <c r="T209" i="16" s="1"/>
  <c r="P206" i="16"/>
  <c r="D207" i="16"/>
  <c r="E207" i="16"/>
  <c r="F208" i="16" s="1"/>
  <c r="G209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I208" i="16" l="1"/>
  <c r="J209" i="16" s="1"/>
  <c r="K210" i="16" s="1"/>
  <c r="L211" i="16" s="1"/>
  <c r="Q207" i="16"/>
  <c r="R208" i="16" s="1"/>
  <c r="S209" i="16" s="1"/>
  <c r="T210" i="16" s="1"/>
  <c r="P207" i="16"/>
  <c r="D208" i="16"/>
  <c r="E208" i="16"/>
  <c r="F209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I209" i="16" l="1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F210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I210" i="16" l="1"/>
  <c r="J211" i="16" s="1"/>
  <c r="K212" i="16" s="1"/>
  <c r="L213" i="16" s="1"/>
  <c r="H210" i="16"/>
  <c r="I211" i="16" s="1"/>
  <c r="J212" i="16" s="1"/>
  <c r="K213" i="16" s="1"/>
  <c r="G210" i="16"/>
  <c r="H211" i="16" s="1"/>
  <c r="I212" i="16" s="1"/>
  <c r="J213" i="16" s="1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L214" i="16" l="1"/>
  <c r="K214" i="16"/>
  <c r="L215" i="16" s="1"/>
  <c r="G211" i="16"/>
  <c r="H212" i="16" s="1"/>
  <c r="I213" i="16" s="1"/>
  <c r="J214" i="16" s="1"/>
  <c r="K215" i="16" s="1"/>
  <c r="L216" i="16" s="1"/>
  <c r="P210" i="16"/>
  <c r="Q210" i="16"/>
  <c r="R211" i="16" s="1"/>
  <c r="S212" i="16" s="1"/>
  <c r="T213" i="16" s="1"/>
  <c r="D211" i="16"/>
  <c r="E211" i="16"/>
  <c r="F212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G212" i="16" l="1"/>
  <c r="H213" i="16" s="1"/>
  <c r="I214" i="16" s="1"/>
  <c r="J215" i="16" s="1"/>
  <c r="K216" i="16" s="1"/>
  <c r="L217" i="16" s="1"/>
  <c r="P211" i="16"/>
  <c r="Q211" i="16"/>
  <c r="R212" i="16" s="1"/>
  <c r="S213" i="16" s="1"/>
  <c r="T214" i="16" s="1"/>
  <c r="D212" i="16"/>
  <c r="E212" i="16"/>
  <c r="F213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G213" i="16" l="1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D213" i="16"/>
  <c r="E213" i="16"/>
  <c r="F214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G214" i="16" l="1"/>
  <c r="H215" i="16" s="1"/>
  <c r="I216" i="16" s="1"/>
  <c r="J217" i="16" s="1"/>
  <c r="K218" i="16" s="1"/>
  <c r="L219" i="16" s="1"/>
  <c r="Q213" i="16"/>
  <c r="R214" i="16" s="1"/>
  <c r="S215" i="16" s="1"/>
  <c r="T216" i="16" s="1"/>
  <c r="P213" i="16"/>
  <c r="E214" i="16"/>
  <c r="F215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G215" i="16" l="1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G216" i="16" l="1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219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G219" i="16" l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F220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G220" i="16" l="1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H222" i="16"/>
  <c r="I223" i="16" s="1"/>
  <c r="J224" i="16" s="1"/>
  <c r="K225" i="16" s="1"/>
  <c r="L226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G223" i="16" l="1"/>
  <c r="H224" i="16" s="1"/>
  <c r="I225" i="16" s="1"/>
  <c r="J226" i="16" s="1"/>
  <c r="K227" i="16" s="1"/>
  <c r="L228" i="16" s="1"/>
  <c r="G222" i="16"/>
  <c r="H223" i="16" s="1"/>
  <c r="I224" i="16" s="1"/>
  <c r="J225" i="16" s="1"/>
  <c r="K226" i="16" s="1"/>
  <c r="L227" i="16" s="1"/>
  <c r="Q221" i="16"/>
  <c r="R222" i="16" s="1"/>
  <c r="S223" i="16" s="1"/>
  <c r="T224" i="16" s="1"/>
  <c r="P221" i="16"/>
  <c r="E222" i="16"/>
  <c r="F223" i="16" s="1"/>
  <c r="G224" i="16" s="1"/>
  <c r="H225" i="16" s="1"/>
  <c r="I226" i="16" s="1"/>
  <c r="J227" i="16" s="1"/>
  <c r="K228" i="16" s="1"/>
  <c r="L229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P222" i="16" l="1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G225" i="16" s="1"/>
  <c r="H226" i="16" s="1"/>
  <c r="I227" i="16" s="1"/>
  <c r="J228" i="16" s="1"/>
  <c r="K229" i="16" s="1"/>
  <c r="L230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Q223" i="16" l="1"/>
  <c r="R224" i="16" s="1"/>
  <c r="S225" i="16" s="1"/>
  <c r="T226" i="16" s="1"/>
  <c r="P223" i="16"/>
  <c r="D224" i="16"/>
  <c r="E224" i="16"/>
  <c r="F225" i="16" s="1"/>
  <c r="G226" i="16" s="1"/>
  <c r="H227" i="16" s="1"/>
  <c r="I228" i="16" s="1"/>
  <c r="J229" i="16" s="1"/>
  <c r="K230" i="16" s="1"/>
  <c r="L231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P224" i="16" l="1"/>
  <c r="Q224" i="16"/>
  <c r="R225" i="16" s="1"/>
  <c r="S226" i="16" s="1"/>
  <c r="T227" i="16" s="1"/>
  <c r="D225" i="16"/>
  <c r="E225" i="16"/>
  <c r="F226" i="16" s="1"/>
  <c r="G227" i="16" s="1"/>
  <c r="H228" i="16" s="1"/>
  <c r="I229" i="16" s="1"/>
  <c r="J230" i="16" s="1"/>
  <c r="K231" i="16" s="1"/>
  <c r="L232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Q225" i="16" l="1"/>
  <c r="R226" i="16" s="1"/>
  <c r="S227" i="16" s="1"/>
  <c r="T228" i="16" s="1"/>
  <c r="P225" i="16"/>
  <c r="E226" i="16"/>
  <c r="F227" i="16" s="1"/>
  <c r="G228" i="16" s="1"/>
  <c r="H229" i="16" s="1"/>
  <c r="I230" i="16" s="1"/>
  <c r="J231" i="16" s="1"/>
  <c r="K232" i="16" s="1"/>
  <c r="L233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P226" i="16" l="1"/>
  <c r="Q226" i="16"/>
  <c r="R227" i="16" s="1"/>
  <c r="S228" i="16" s="1"/>
  <c r="T229" i="16" s="1"/>
  <c r="E227" i="16"/>
  <c r="F228" i="16" s="1"/>
  <c r="G229" i="16" s="1"/>
  <c r="H230" i="16" s="1"/>
  <c r="I231" i="16" s="1"/>
  <c r="J232" i="16" s="1"/>
  <c r="K233" i="16" s="1"/>
  <c r="L234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P227" i="16" l="1"/>
  <c r="Q227" i="16"/>
  <c r="R228" i="16" s="1"/>
  <c r="S229" i="16" s="1"/>
  <c r="T230" i="16" s="1"/>
  <c r="E228" i="16"/>
  <c r="F229" i="16" s="1"/>
  <c r="G230" i="16" s="1"/>
  <c r="H231" i="16" s="1"/>
  <c r="I232" i="16" s="1"/>
  <c r="J233" i="16" s="1"/>
  <c r="K234" i="16" s="1"/>
  <c r="L235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P228" i="16" l="1"/>
  <c r="Q228" i="16"/>
  <c r="R229" i="16" s="1"/>
  <c r="S230" i="16" s="1"/>
  <c r="T231" i="16" s="1"/>
  <c r="E229" i="16"/>
  <c r="F230" i="16" s="1"/>
  <c r="G231" i="16" s="1"/>
  <c r="H232" i="16" s="1"/>
  <c r="I233" i="16" s="1"/>
  <c r="J234" i="16" s="1"/>
  <c r="K235" i="16" s="1"/>
  <c r="L236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P229" i="16" l="1"/>
  <c r="Q229" i="16"/>
  <c r="R230" i="16" s="1"/>
  <c r="S231" i="16" s="1"/>
  <c r="T232" i="16" s="1"/>
  <c r="E230" i="16"/>
  <c r="F231" i="16" s="1"/>
  <c r="G232" i="16" s="1"/>
  <c r="H233" i="16" s="1"/>
  <c r="I234" i="16" s="1"/>
  <c r="J235" i="16" s="1"/>
  <c r="K236" i="16" s="1"/>
  <c r="L237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Q230" i="16" l="1"/>
  <c r="R231" i="16" s="1"/>
  <c r="S232" i="16" s="1"/>
  <c r="T233" i="16" s="1"/>
  <c r="P230" i="16"/>
  <c r="D231" i="16"/>
  <c r="E231" i="16"/>
  <c r="F232" i="16" s="1"/>
  <c r="G233" i="16" s="1"/>
  <c r="H234" i="16" s="1"/>
  <c r="I235" i="16" s="1"/>
  <c r="J236" i="16" s="1"/>
  <c r="K237" i="16" s="1"/>
  <c r="L238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P231" i="16" l="1"/>
  <c r="Q231" i="16"/>
  <c r="R232" i="16" s="1"/>
  <c r="S233" i="16" s="1"/>
  <c r="T234" i="16" s="1"/>
  <c r="V52" i="3"/>
  <c r="E232" i="16"/>
  <c r="F233" i="16" s="1"/>
  <c r="G234" i="16" s="1"/>
  <c r="H235" i="16" s="1"/>
  <c r="I236" i="16" s="1"/>
  <c r="J237" i="16" s="1"/>
  <c r="K238" i="16" s="1"/>
  <c r="L239" i="16" s="1"/>
  <c r="D232" i="16"/>
  <c r="U188" i="3"/>
  <c r="S188" i="3"/>
  <c r="T188" i="3" s="1"/>
  <c r="W52" i="3"/>
  <c r="X52" i="3" s="1"/>
  <c r="Y52" i="3" s="1"/>
  <c r="Z52" i="3" s="1"/>
  <c r="AA52" i="3" s="1"/>
  <c r="AB52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P232" i="16" l="1"/>
  <c r="Q232" i="16"/>
  <c r="R233" i="16" s="1"/>
  <c r="S234" i="16" s="1"/>
  <c r="T235" i="16" s="1"/>
  <c r="E233" i="16"/>
  <c r="F234" i="16" s="1"/>
  <c r="G235" i="16" s="1"/>
  <c r="H236" i="16" s="1"/>
  <c r="I237" i="16" s="1"/>
  <c r="J238" i="16" s="1"/>
  <c r="K239" i="16" s="1"/>
  <c r="L240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P233" i="16" l="1"/>
  <c r="Q233" i="16"/>
  <c r="R234" i="16" s="1"/>
  <c r="S235" i="16" s="1"/>
  <c r="T236" i="16" s="1"/>
  <c r="E234" i="16"/>
  <c r="F235" i="16" s="1"/>
  <c r="G236" i="16" s="1"/>
  <c r="H237" i="16" s="1"/>
  <c r="I238" i="16" s="1"/>
  <c r="J239" i="16" s="1"/>
  <c r="K240" i="16" s="1"/>
  <c r="L241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P234" i="16" l="1"/>
  <c r="Q234" i="16"/>
  <c r="R235" i="16" s="1"/>
  <c r="S236" i="16" s="1"/>
  <c r="T237" i="16" s="1"/>
  <c r="E235" i="16"/>
  <c r="F236" i="16" s="1"/>
  <c r="G237" i="16" s="1"/>
  <c r="H238" i="16" s="1"/>
  <c r="I239" i="16" s="1"/>
  <c r="J240" i="16" s="1"/>
  <c r="K241" i="16" s="1"/>
  <c r="L242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P235" i="16" l="1"/>
  <c r="Q235" i="16"/>
  <c r="R236" i="16" s="1"/>
  <c r="S237" i="16" s="1"/>
  <c r="T238" i="16" s="1"/>
  <c r="E236" i="16"/>
  <c r="F237" i="16" s="1"/>
  <c r="G238" i="16" s="1"/>
  <c r="H239" i="16" s="1"/>
  <c r="I240" i="16" s="1"/>
  <c r="J241" i="16" s="1"/>
  <c r="K242" i="16" s="1"/>
  <c r="L243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Q236" i="16" l="1"/>
  <c r="R237" i="16" s="1"/>
  <c r="S238" i="16" s="1"/>
  <c r="T239" i="16" s="1"/>
  <c r="P236" i="16"/>
  <c r="D237" i="16"/>
  <c r="E237" i="16"/>
  <c r="F238" i="16" s="1"/>
  <c r="G239" i="16" s="1"/>
  <c r="H240" i="16" s="1"/>
  <c r="I241" i="16" s="1"/>
  <c r="J242" i="16" s="1"/>
  <c r="K243" i="16" s="1"/>
  <c r="L244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P237" i="16" l="1"/>
  <c r="Q237" i="16"/>
  <c r="R238" i="16" s="1"/>
  <c r="S239" i="16" s="1"/>
  <c r="T240" i="16" s="1"/>
  <c r="D238" i="16"/>
  <c r="E238" i="16"/>
  <c r="F239" i="16" s="1"/>
  <c r="G240" i="16" s="1"/>
  <c r="H241" i="16" s="1"/>
  <c r="I242" i="16" s="1"/>
  <c r="J243" i="16" s="1"/>
  <c r="K244" i="16" s="1"/>
  <c r="L245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P238" i="16" l="1"/>
  <c r="Q238" i="16"/>
  <c r="R239" i="16" s="1"/>
  <c r="S240" i="16" s="1"/>
  <c r="T241" i="16" s="1"/>
  <c r="D239" i="16"/>
  <c r="E239" i="16"/>
  <c r="F240" i="16" s="1"/>
  <c r="G241" i="16" s="1"/>
  <c r="H242" i="16" s="1"/>
  <c r="I243" i="16" s="1"/>
  <c r="J244" i="16" s="1"/>
  <c r="K245" i="16" s="1"/>
  <c r="L246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Q239" i="16" l="1"/>
  <c r="R240" i="16" s="1"/>
  <c r="S241" i="16" s="1"/>
  <c r="T242" i="16" s="1"/>
  <c r="P239" i="16"/>
  <c r="E240" i="16"/>
  <c r="F241" i="16" s="1"/>
  <c r="G242" i="16" s="1"/>
  <c r="H243" i="16" s="1"/>
  <c r="I244" i="16" s="1"/>
  <c r="J245" i="16" s="1"/>
  <c r="K246" i="16" s="1"/>
  <c r="L247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P240" i="16" l="1"/>
  <c r="Q240" i="16"/>
  <c r="R241" i="16" s="1"/>
  <c r="S242" i="16" s="1"/>
  <c r="T243" i="16" s="1"/>
  <c r="D241" i="16"/>
  <c r="E241" i="16"/>
  <c r="F242" i="16" s="1"/>
  <c r="G243" i="16" s="1"/>
  <c r="H244" i="16" s="1"/>
  <c r="I245" i="16" s="1"/>
  <c r="J246" i="16" s="1"/>
  <c r="K247" i="16" s="1"/>
  <c r="L248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P241" i="16" l="1"/>
  <c r="Q241" i="16"/>
  <c r="R242" i="16" s="1"/>
  <c r="S243" i="16" s="1"/>
  <c r="T244" i="16" s="1"/>
  <c r="E242" i="16"/>
  <c r="F243" i="16" s="1"/>
  <c r="G244" i="16" s="1"/>
  <c r="H245" i="16" s="1"/>
  <c r="I246" i="16" s="1"/>
  <c r="J247" i="16" s="1"/>
  <c r="K248" i="16" s="1"/>
  <c r="L249" i="16" s="1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Q242" i="16" l="1"/>
  <c r="R243" i="16" s="1"/>
  <c r="S244" i="16" s="1"/>
  <c r="T245" i="16" s="1"/>
  <c r="P242" i="16"/>
  <c r="D243" i="16"/>
  <c r="E243" i="16"/>
  <c r="F244" i="16" s="1"/>
  <c r="G245" i="16" s="1"/>
  <c r="H246" i="16" s="1"/>
  <c r="I247" i="16" s="1"/>
  <c r="J248" i="16" s="1"/>
  <c r="K249" i="16" s="1"/>
  <c r="L250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P243" i="16" l="1"/>
  <c r="Q243" i="16"/>
  <c r="R244" i="16" s="1"/>
  <c r="S245" i="16" s="1"/>
  <c r="T246" i="16" s="1"/>
  <c r="D244" i="16"/>
  <c r="E244" i="16"/>
  <c r="F245" i="16" s="1"/>
  <c r="G246" i="16" s="1"/>
  <c r="H247" i="16" s="1"/>
  <c r="I248" i="16" s="1"/>
  <c r="J249" i="16" s="1"/>
  <c r="K250" i="16" s="1"/>
  <c r="L251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Q244" i="16" l="1"/>
  <c r="R245" i="16" s="1"/>
  <c r="S246" i="16" s="1"/>
  <c r="T247" i="16" s="1"/>
  <c r="P244" i="16"/>
  <c r="D245" i="16"/>
  <c r="E245" i="16"/>
  <c r="F246" i="16" s="1"/>
  <c r="G247" i="16" s="1"/>
  <c r="H248" i="16" s="1"/>
  <c r="I249" i="16" s="1"/>
  <c r="J250" i="16" s="1"/>
  <c r="K251" i="16" s="1"/>
  <c r="L252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Q245" i="16" l="1"/>
  <c r="R246" i="16" s="1"/>
  <c r="S247" i="16" s="1"/>
  <c r="T248" i="16" s="1"/>
  <c r="P245" i="16"/>
  <c r="D246" i="16"/>
  <c r="E246" i="16"/>
  <c r="F247" i="16" s="1"/>
  <c r="G248" i="16" s="1"/>
  <c r="H249" i="16" s="1"/>
  <c r="I250" i="16" s="1"/>
  <c r="J251" i="16" s="1"/>
  <c r="K252" i="16" s="1"/>
  <c r="L253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P246" i="16" l="1"/>
  <c r="Q246" i="16"/>
  <c r="R247" i="16" s="1"/>
  <c r="S248" i="16" s="1"/>
  <c r="T249" i="16" s="1"/>
  <c r="E247" i="16"/>
  <c r="F248" i="16" s="1"/>
  <c r="G249" i="16" s="1"/>
  <c r="H250" i="16" s="1"/>
  <c r="I251" i="16" s="1"/>
  <c r="J252" i="16" s="1"/>
  <c r="K253" i="16" s="1"/>
  <c r="L254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Q247" i="16" l="1"/>
  <c r="R248" i="16" s="1"/>
  <c r="S249" i="16" s="1"/>
  <c r="T250" i="16" s="1"/>
  <c r="P247" i="16"/>
  <c r="E248" i="16"/>
  <c r="F249" i="16" s="1"/>
  <c r="G250" i="16" s="1"/>
  <c r="H251" i="16" s="1"/>
  <c r="I252" i="16" s="1"/>
  <c r="J253" i="16" s="1"/>
  <c r="K254" i="16" s="1"/>
  <c r="L255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P248" i="16" l="1"/>
  <c r="Q248" i="16"/>
  <c r="R249" i="16" s="1"/>
  <c r="S250" i="16" s="1"/>
  <c r="T251" i="16" s="1"/>
  <c r="D249" i="16"/>
  <c r="E249" i="16"/>
  <c r="F250" i="16" s="1"/>
  <c r="G251" i="16" s="1"/>
  <c r="H252" i="16" s="1"/>
  <c r="I253" i="16" s="1"/>
  <c r="J254" i="16" s="1"/>
  <c r="K255" i="16" s="1"/>
  <c r="L256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Q249" i="16" l="1"/>
  <c r="R250" i="16" s="1"/>
  <c r="S251" i="16" s="1"/>
  <c r="T252" i="16" s="1"/>
  <c r="P249" i="16"/>
  <c r="D250" i="16"/>
  <c r="E250" i="16"/>
  <c r="F251" i="16" s="1"/>
  <c r="G252" i="16" s="1"/>
  <c r="H253" i="16" s="1"/>
  <c r="I254" i="16" s="1"/>
  <c r="J255" i="16" s="1"/>
  <c r="K256" i="16" s="1"/>
  <c r="L257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P250" i="16" l="1"/>
  <c r="Q250" i="16"/>
  <c r="R251" i="16" s="1"/>
  <c r="S252" i="16" s="1"/>
  <c r="T253" i="16" s="1"/>
  <c r="D251" i="16"/>
  <c r="E251" i="16"/>
  <c r="F252" i="16" s="1"/>
  <c r="G253" i="16" s="1"/>
  <c r="H254" i="16" s="1"/>
  <c r="I255" i="16" s="1"/>
  <c r="J256" i="16" s="1"/>
  <c r="K257" i="16" s="1"/>
  <c r="L258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P251" i="16" l="1"/>
  <c r="Q251" i="16"/>
  <c r="R252" i="16" s="1"/>
  <c r="S253" i="16" s="1"/>
  <c r="T254" i="16" s="1"/>
  <c r="E252" i="16"/>
  <c r="F253" i="16" s="1"/>
  <c r="G254" i="16" s="1"/>
  <c r="H255" i="16" s="1"/>
  <c r="I256" i="16" s="1"/>
  <c r="J257" i="16" s="1"/>
  <c r="K258" i="16" s="1"/>
  <c r="L259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P252" i="16" l="1"/>
  <c r="Q252" i="16"/>
  <c r="R253" i="16" s="1"/>
  <c r="S254" i="16" s="1"/>
  <c r="T255" i="16" s="1"/>
  <c r="L57" i="4"/>
  <c r="E253" i="16"/>
  <c r="F254" i="16" s="1"/>
  <c r="G255" i="16" s="1"/>
  <c r="H256" i="16" s="1"/>
  <c r="I257" i="16" s="1"/>
  <c r="J258" i="16" s="1"/>
  <c r="K259" i="16" s="1"/>
  <c r="L260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Q253" i="16" l="1"/>
  <c r="R254" i="16" s="1"/>
  <c r="S255" i="16" s="1"/>
  <c r="T256" i="16" s="1"/>
  <c r="P253" i="16"/>
  <c r="E254" i="16"/>
  <c r="F255" i="16" s="1"/>
  <c r="G256" i="16" s="1"/>
  <c r="H257" i="16" s="1"/>
  <c r="I258" i="16" s="1"/>
  <c r="J259" i="16" s="1"/>
  <c r="K260" i="16" s="1"/>
  <c r="L261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P254" i="16" l="1"/>
  <c r="Q254" i="16"/>
  <c r="R255" i="16" s="1"/>
  <c r="S256" i="16" s="1"/>
  <c r="T257" i="16" s="1"/>
  <c r="D255" i="16"/>
  <c r="E255" i="16"/>
  <c r="F256" i="16" s="1"/>
  <c r="G257" i="16" s="1"/>
  <c r="H258" i="16" s="1"/>
  <c r="I259" i="16" s="1"/>
  <c r="J260" i="16" s="1"/>
  <c r="K261" i="16" s="1"/>
  <c r="L262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Q255" i="16" l="1"/>
  <c r="R256" i="16" s="1"/>
  <c r="S257" i="16" s="1"/>
  <c r="T258" i="16" s="1"/>
  <c r="P255" i="16"/>
  <c r="D256" i="16"/>
  <c r="E256" i="16"/>
  <c r="F257" i="16" s="1"/>
  <c r="G258" i="16" s="1"/>
  <c r="H259" i="16" s="1"/>
  <c r="I260" i="16" s="1"/>
  <c r="J261" i="16" s="1"/>
  <c r="K262" i="16" s="1"/>
  <c r="L263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Q256" i="16" l="1"/>
  <c r="R257" i="16" s="1"/>
  <c r="S258" i="16" s="1"/>
  <c r="T259" i="16" s="1"/>
  <c r="P256" i="16"/>
  <c r="D257" i="16"/>
  <c r="E257" i="16"/>
  <c r="F258" i="16" s="1"/>
  <c r="G259" i="16" s="1"/>
  <c r="H260" i="16" s="1"/>
  <c r="I261" i="16" s="1"/>
  <c r="J262" i="16" s="1"/>
  <c r="K263" i="16" s="1"/>
  <c r="L264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P257" i="16" l="1"/>
  <c r="Q257" i="16"/>
  <c r="R258" i="16" s="1"/>
  <c r="S259" i="16" s="1"/>
  <c r="T260" i="16" s="1"/>
  <c r="D258" i="16"/>
  <c r="E258" i="16"/>
  <c r="F259" i="16" s="1"/>
  <c r="G260" i="16" s="1"/>
  <c r="H261" i="16" s="1"/>
  <c r="I262" i="16" s="1"/>
  <c r="J263" i="16" s="1"/>
  <c r="K264" i="16" s="1"/>
  <c r="L265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P258" i="16" l="1"/>
  <c r="Q258" i="16"/>
  <c r="R259" i="16" s="1"/>
  <c r="S260" i="16" s="1"/>
  <c r="T261" i="16" s="1"/>
  <c r="E259" i="16"/>
  <c r="F260" i="16" s="1"/>
  <c r="G261" i="16" s="1"/>
  <c r="H262" i="16" s="1"/>
  <c r="I263" i="16" s="1"/>
  <c r="J264" i="16" s="1"/>
  <c r="K265" i="16" s="1"/>
  <c r="L266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P259" i="16" l="1"/>
  <c r="Q259" i="16"/>
  <c r="R260" i="16" s="1"/>
  <c r="S261" i="16" s="1"/>
  <c r="T262" i="16" s="1"/>
  <c r="D260" i="16"/>
  <c r="E260" i="16"/>
  <c r="F261" i="16" s="1"/>
  <c r="G262" i="16" s="1"/>
  <c r="H263" i="16" s="1"/>
  <c r="I264" i="16" s="1"/>
  <c r="J265" i="16" s="1"/>
  <c r="K266" i="16" s="1"/>
  <c r="L267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P260" i="16" l="1"/>
  <c r="Q260" i="16"/>
  <c r="R261" i="16" s="1"/>
  <c r="S262" i="16" s="1"/>
  <c r="T263" i="16" s="1"/>
  <c r="D261" i="16"/>
  <c r="E261" i="16"/>
  <c r="F262" i="16" s="1"/>
  <c r="G263" i="16" s="1"/>
  <c r="H264" i="16" s="1"/>
  <c r="I265" i="16" s="1"/>
  <c r="J266" i="16" s="1"/>
  <c r="K267" i="16" s="1"/>
  <c r="L268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P261" i="16" l="1"/>
  <c r="Q261" i="16"/>
  <c r="R262" i="16" s="1"/>
  <c r="S263" i="16" s="1"/>
  <c r="T264" i="16" s="1"/>
  <c r="E262" i="16"/>
  <c r="F263" i="16" s="1"/>
  <c r="G264" i="16" s="1"/>
  <c r="H265" i="16" s="1"/>
  <c r="I266" i="16" s="1"/>
  <c r="J267" i="16" s="1"/>
  <c r="K268" i="16" s="1"/>
  <c r="L269" i="16" s="1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P262" i="16" l="1"/>
  <c r="Q262" i="16"/>
  <c r="R263" i="16" s="1"/>
  <c r="S264" i="16" s="1"/>
  <c r="T265" i="16" s="1"/>
  <c r="D263" i="16"/>
  <c r="E263" i="16"/>
  <c r="F264" i="16" s="1"/>
  <c r="G265" i="16" s="1"/>
  <c r="H266" i="16" s="1"/>
  <c r="I267" i="16" s="1"/>
  <c r="J268" i="16" s="1"/>
  <c r="K269" i="16" s="1"/>
  <c r="L270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P263" i="16" l="1"/>
  <c r="Q263" i="16"/>
  <c r="R264" i="16" s="1"/>
  <c r="S265" i="16" s="1"/>
  <c r="T266" i="16" s="1"/>
  <c r="E264" i="16"/>
  <c r="F265" i="16" s="1"/>
  <c r="G266" i="16" s="1"/>
  <c r="H267" i="16" s="1"/>
  <c r="I268" i="16" s="1"/>
  <c r="J269" i="16" s="1"/>
  <c r="K270" i="16" s="1"/>
  <c r="L271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P264" i="16" l="1"/>
  <c r="Q264" i="16"/>
  <c r="R265" i="16" s="1"/>
  <c r="S266" i="16" s="1"/>
  <c r="T267" i="16" s="1"/>
  <c r="E265" i="16"/>
  <c r="F266" i="16" s="1"/>
  <c r="G267" i="16" s="1"/>
  <c r="H268" i="16" s="1"/>
  <c r="I269" i="16" s="1"/>
  <c r="J270" i="16" s="1"/>
  <c r="K271" i="16" s="1"/>
  <c r="L272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P265" i="16" l="1"/>
  <c r="Q265" i="16"/>
  <c r="R266" i="16" s="1"/>
  <c r="S267" i="16" s="1"/>
  <c r="T268" i="16" s="1"/>
  <c r="E266" i="16"/>
  <c r="F267" i="16" s="1"/>
  <c r="G268" i="16" s="1"/>
  <c r="H269" i="16" s="1"/>
  <c r="I270" i="16" s="1"/>
  <c r="J271" i="16" s="1"/>
  <c r="K272" i="16" s="1"/>
  <c r="L273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P266" i="16" l="1"/>
  <c r="Q266" i="16"/>
  <c r="R267" i="16" s="1"/>
  <c r="S268" i="16" s="1"/>
  <c r="T269" i="16" s="1"/>
  <c r="V60" i="3"/>
  <c r="D267" i="16"/>
  <c r="E267" i="16"/>
  <c r="F268" i="16" s="1"/>
  <c r="G269" i="16" s="1"/>
  <c r="H270" i="16" s="1"/>
  <c r="I271" i="16" s="1"/>
  <c r="J272" i="16" s="1"/>
  <c r="K273" i="16" s="1"/>
  <c r="L274" i="16" s="1"/>
  <c r="U223" i="3"/>
  <c r="S223" i="3"/>
  <c r="T223" i="3" s="1"/>
  <c r="F227" i="3"/>
  <c r="W60" i="3"/>
  <c r="X60" i="3" s="1"/>
  <c r="Y60" i="3" s="1"/>
  <c r="Z60" i="3" s="1"/>
  <c r="AA60" i="3" s="1"/>
  <c r="AB60" i="3" s="1"/>
  <c r="K223" i="3"/>
  <c r="L223" i="3" s="1"/>
  <c r="E225" i="3"/>
  <c r="R224" i="3"/>
  <c r="D224" i="3"/>
  <c r="H224" i="3" s="1"/>
  <c r="J224" i="3"/>
  <c r="I223" i="3"/>
  <c r="D223" i="4" s="1"/>
  <c r="E223" i="4"/>
  <c r="F223" i="4" s="1"/>
  <c r="P267" i="16" l="1"/>
  <c r="Q267" i="16"/>
  <c r="R268" i="16" s="1"/>
  <c r="S269" i="16" s="1"/>
  <c r="T270" i="16" s="1"/>
  <c r="D268" i="16"/>
  <c r="E268" i="16"/>
  <c r="F269" i="16" s="1"/>
  <c r="G270" i="16" s="1"/>
  <c r="H271" i="16" s="1"/>
  <c r="I272" i="16" s="1"/>
  <c r="J273" i="16" s="1"/>
  <c r="K274" i="16" s="1"/>
  <c r="L275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P268" i="16" l="1"/>
  <c r="Q268" i="16"/>
  <c r="R269" i="16" s="1"/>
  <c r="S270" i="16" s="1"/>
  <c r="T271" i="16" s="1"/>
  <c r="E269" i="16"/>
  <c r="F270" i="16" s="1"/>
  <c r="G271" i="16" s="1"/>
  <c r="H272" i="16" s="1"/>
  <c r="I273" i="16" s="1"/>
  <c r="J274" i="16" s="1"/>
  <c r="K275" i="16" s="1"/>
  <c r="L276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P269" i="16" l="1"/>
  <c r="Q269" i="16"/>
  <c r="R270" i="16" s="1"/>
  <c r="S271" i="16" s="1"/>
  <c r="T272" i="16" s="1"/>
  <c r="E270" i="16"/>
  <c r="F271" i="16" s="1"/>
  <c r="G272" i="16" s="1"/>
  <c r="H273" i="16" s="1"/>
  <c r="I274" i="16" s="1"/>
  <c r="J275" i="16" s="1"/>
  <c r="K276" i="16" s="1"/>
  <c r="L277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P270" i="16" l="1"/>
  <c r="Q270" i="16"/>
  <c r="R271" i="16" s="1"/>
  <c r="S272" i="16" s="1"/>
  <c r="T273" i="16" s="1"/>
  <c r="E271" i="16"/>
  <c r="F272" i="16" s="1"/>
  <c r="G273" i="16" s="1"/>
  <c r="H274" i="16" s="1"/>
  <c r="I275" i="16" s="1"/>
  <c r="J276" i="16" s="1"/>
  <c r="K277" i="16" s="1"/>
  <c r="L278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P271" i="16" l="1"/>
  <c r="Q271" i="16"/>
  <c r="R272" i="16" s="1"/>
  <c r="S273" i="16" s="1"/>
  <c r="T274" i="16" s="1"/>
  <c r="D272" i="16"/>
  <c r="E272" i="16"/>
  <c r="F273" i="16" s="1"/>
  <c r="G274" i="16" s="1"/>
  <c r="H275" i="16" s="1"/>
  <c r="I276" i="16" s="1"/>
  <c r="J277" i="16" s="1"/>
  <c r="K278" i="16" s="1"/>
  <c r="L279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Q272" i="16" l="1"/>
  <c r="R273" i="16" s="1"/>
  <c r="S274" i="16" s="1"/>
  <c r="T275" i="16" s="1"/>
  <c r="P272" i="16"/>
  <c r="E273" i="16"/>
  <c r="F274" i="16" s="1"/>
  <c r="G275" i="16" s="1"/>
  <c r="H276" i="16" s="1"/>
  <c r="I277" i="16" s="1"/>
  <c r="J278" i="16" s="1"/>
  <c r="K279" i="16" s="1"/>
  <c r="L280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P273" i="16" l="1"/>
  <c r="Q273" i="16"/>
  <c r="R274" i="16" s="1"/>
  <c r="S275" i="16" s="1"/>
  <c r="T276" i="16" s="1"/>
  <c r="E274" i="16"/>
  <c r="F275" i="16" s="1"/>
  <c r="G276" i="16" s="1"/>
  <c r="H277" i="16" s="1"/>
  <c r="I278" i="16" s="1"/>
  <c r="J279" i="16" s="1"/>
  <c r="K280" i="16" s="1"/>
  <c r="L281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Q274" i="16" l="1"/>
  <c r="R275" i="16" s="1"/>
  <c r="S276" i="16" s="1"/>
  <c r="T277" i="16" s="1"/>
  <c r="P274" i="16"/>
  <c r="D275" i="16"/>
  <c r="E275" i="16"/>
  <c r="F276" i="16" s="1"/>
  <c r="G277" i="16" s="1"/>
  <c r="H278" i="16" s="1"/>
  <c r="I279" i="16" s="1"/>
  <c r="J280" i="16" s="1"/>
  <c r="K281" i="16" s="1"/>
  <c r="L282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P275" i="16" l="1"/>
  <c r="Q275" i="16"/>
  <c r="R276" i="16" s="1"/>
  <c r="S277" i="16" s="1"/>
  <c r="T278" i="16" s="1"/>
  <c r="E276" i="16"/>
  <c r="F277" i="16" s="1"/>
  <c r="G278" i="16" s="1"/>
  <c r="H279" i="16" s="1"/>
  <c r="I280" i="16" s="1"/>
  <c r="J281" i="16" s="1"/>
  <c r="K282" i="16" s="1"/>
  <c r="L283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Q276" i="16" l="1"/>
  <c r="R277" i="16" s="1"/>
  <c r="S278" i="16" s="1"/>
  <c r="T279" i="16" s="1"/>
  <c r="P276" i="16"/>
  <c r="D277" i="16"/>
  <c r="E277" i="16"/>
  <c r="F278" i="16" s="1"/>
  <c r="G279" i="16" s="1"/>
  <c r="H280" i="16" s="1"/>
  <c r="I281" i="16" s="1"/>
  <c r="J282" i="16" s="1"/>
  <c r="K283" i="16" s="1"/>
  <c r="L284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P277" i="16" l="1"/>
  <c r="Q277" i="16"/>
  <c r="R278" i="16" s="1"/>
  <c r="S279" i="16" s="1"/>
  <c r="T280" i="16" s="1"/>
  <c r="E278" i="16"/>
  <c r="F279" i="16" s="1"/>
  <c r="G280" i="16" s="1"/>
  <c r="H281" i="16" s="1"/>
  <c r="I282" i="16" s="1"/>
  <c r="J283" i="16" s="1"/>
  <c r="K284" i="16" s="1"/>
  <c r="L285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P278" i="16" l="1"/>
  <c r="Q278" i="16"/>
  <c r="R279" i="16" s="1"/>
  <c r="S280" i="16" s="1"/>
  <c r="T281" i="16" s="1"/>
  <c r="D279" i="16"/>
  <c r="E279" i="16"/>
  <c r="F280" i="16" s="1"/>
  <c r="G281" i="16" s="1"/>
  <c r="H282" i="16" s="1"/>
  <c r="I283" i="16" s="1"/>
  <c r="J284" i="16" s="1"/>
  <c r="K285" i="16" s="1"/>
  <c r="L286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P279" i="16" l="1"/>
  <c r="Q279" i="16"/>
  <c r="R280" i="16" s="1"/>
  <c r="S281" i="16" s="1"/>
  <c r="T282" i="16" s="1"/>
  <c r="E280" i="16"/>
  <c r="F281" i="16" s="1"/>
  <c r="G282" i="16" s="1"/>
  <c r="H283" i="16" s="1"/>
  <c r="I284" i="16" s="1"/>
  <c r="J285" i="16" s="1"/>
  <c r="K286" i="16" s="1"/>
  <c r="L287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Q280" i="16" l="1"/>
  <c r="R281" i="16" s="1"/>
  <c r="S282" i="16" s="1"/>
  <c r="T283" i="16" s="1"/>
  <c r="P280" i="16"/>
  <c r="E281" i="16"/>
  <c r="F282" i="16" s="1"/>
  <c r="G283" i="16" s="1"/>
  <c r="H284" i="16" s="1"/>
  <c r="I285" i="16" s="1"/>
  <c r="J286" i="16" s="1"/>
  <c r="K287" i="16" s="1"/>
  <c r="L288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P281" i="16" l="1"/>
  <c r="Q281" i="16"/>
  <c r="R282" i="16" s="1"/>
  <c r="S283" i="16" s="1"/>
  <c r="T284" i="16" s="1"/>
  <c r="E282" i="16"/>
  <c r="F283" i="16" s="1"/>
  <c r="G284" i="16" s="1"/>
  <c r="H285" i="16" s="1"/>
  <c r="I286" i="16" s="1"/>
  <c r="J287" i="16" s="1"/>
  <c r="K288" i="16" s="1"/>
  <c r="L289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P282" i="16" l="1"/>
  <c r="Q282" i="16"/>
  <c r="R283" i="16" s="1"/>
  <c r="S284" i="16" s="1"/>
  <c r="T285" i="16" s="1"/>
  <c r="E283" i="16"/>
  <c r="F284" i="16" s="1"/>
  <c r="G285" i="16" s="1"/>
  <c r="H286" i="16" s="1"/>
  <c r="I287" i="16" s="1"/>
  <c r="J288" i="16" s="1"/>
  <c r="K289" i="16" s="1"/>
  <c r="L290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P283" i="16" l="1"/>
  <c r="Q283" i="16"/>
  <c r="R284" i="16" s="1"/>
  <c r="S285" i="16" s="1"/>
  <c r="T286" i="16" s="1"/>
  <c r="E284" i="16"/>
  <c r="F285" i="16" s="1"/>
  <c r="G286" i="16" s="1"/>
  <c r="H287" i="16" s="1"/>
  <c r="I288" i="16" s="1"/>
  <c r="J289" i="16" s="1"/>
  <c r="K290" i="16" s="1"/>
  <c r="L291" i="16" s="1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P284" i="16" l="1"/>
  <c r="Q284" i="16"/>
  <c r="R285" i="16" s="1"/>
  <c r="S286" i="16" s="1"/>
  <c r="T287" i="16" s="1"/>
  <c r="E285" i="16"/>
  <c r="F286" i="16" s="1"/>
  <c r="G287" i="16" s="1"/>
  <c r="H288" i="16" s="1"/>
  <c r="I289" i="16" s="1"/>
  <c r="J290" i="16" s="1"/>
  <c r="K291" i="16" s="1"/>
  <c r="L292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P285" i="16" l="1"/>
  <c r="Q285" i="16"/>
  <c r="R286" i="16" s="1"/>
  <c r="S287" i="16" s="1"/>
  <c r="T288" i="16" s="1"/>
  <c r="E286" i="16"/>
  <c r="F287" i="16" s="1"/>
  <c r="G288" i="16" s="1"/>
  <c r="H289" i="16" s="1"/>
  <c r="I290" i="16" s="1"/>
  <c r="J291" i="16" s="1"/>
  <c r="K292" i="16" s="1"/>
  <c r="L293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P286" i="16" l="1"/>
  <c r="Q286" i="16"/>
  <c r="R287" i="16" s="1"/>
  <c r="S288" i="16" s="1"/>
  <c r="T289" i="16" s="1"/>
  <c r="E287" i="16"/>
  <c r="F288" i="16" s="1"/>
  <c r="G289" i="16" s="1"/>
  <c r="H290" i="16" s="1"/>
  <c r="I291" i="16" s="1"/>
  <c r="J292" i="16" s="1"/>
  <c r="K293" i="16" s="1"/>
  <c r="L294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Q287" i="16" l="1"/>
  <c r="R288" i="16" s="1"/>
  <c r="S289" i="16" s="1"/>
  <c r="T290" i="16" s="1"/>
  <c r="P287" i="16"/>
  <c r="D288" i="16"/>
  <c r="E288" i="16"/>
  <c r="F289" i="16" s="1"/>
  <c r="G290" i="16" s="1"/>
  <c r="H291" i="16" s="1"/>
  <c r="I292" i="16" s="1"/>
  <c r="J293" i="16" s="1"/>
  <c r="K294" i="16" s="1"/>
  <c r="L295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P288" i="16" l="1"/>
  <c r="Q288" i="16"/>
  <c r="R289" i="16" s="1"/>
  <c r="S290" i="16" s="1"/>
  <c r="T291" i="16" s="1"/>
  <c r="E289" i="16"/>
  <c r="F290" i="16" s="1"/>
  <c r="G291" i="16" s="1"/>
  <c r="H292" i="16" s="1"/>
  <c r="I293" i="16" s="1"/>
  <c r="J294" i="16" s="1"/>
  <c r="K295" i="16" s="1"/>
  <c r="L296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P289" i="16" l="1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G292" i="16" s="1"/>
  <c r="H293" i="16" s="1"/>
  <c r="I294" i="16" s="1"/>
  <c r="J295" i="16" s="1"/>
  <c r="K296" i="16" s="1"/>
  <c r="L297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Q290" i="16" l="1"/>
  <c r="R291" i="16" s="1"/>
  <c r="S292" i="16" s="1"/>
  <c r="T293" i="16" s="1"/>
  <c r="P290" i="16"/>
  <c r="D291" i="16"/>
  <c r="E291" i="16"/>
  <c r="F292" i="16" s="1"/>
  <c r="G293" i="16" s="1"/>
  <c r="H294" i="16" s="1"/>
  <c r="I295" i="16" s="1"/>
  <c r="J296" i="16" s="1"/>
  <c r="K297" i="16" s="1"/>
  <c r="L298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P291" i="16" l="1"/>
  <c r="Q291" i="16"/>
  <c r="R292" i="16" s="1"/>
  <c r="S293" i="16" s="1"/>
  <c r="T294" i="16" s="1"/>
  <c r="D292" i="16"/>
  <c r="E292" i="16"/>
  <c r="F293" i="16" s="1"/>
  <c r="G294" i="16" s="1"/>
  <c r="H295" i="16" s="1"/>
  <c r="I296" i="16" s="1"/>
  <c r="J297" i="16" s="1"/>
  <c r="K298" i="16" s="1"/>
  <c r="L299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Q292" i="16" l="1"/>
  <c r="R293" i="16" s="1"/>
  <c r="S294" i="16" s="1"/>
  <c r="T295" i="16" s="1"/>
  <c r="P292" i="16"/>
  <c r="E293" i="16"/>
  <c r="F294" i="16" s="1"/>
  <c r="G295" i="16" s="1"/>
  <c r="H296" i="16" s="1"/>
  <c r="I297" i="16" s="1"/>
  <c r="J298" i="16" s="1"/>
  <c r="K299" i="16" s="1"/>
  <c r="L300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Q293" i="16" l="1"/>
  <c r="R294" i="16" s="1"/>
  <c r="S295" i="16" s="1"/>
  <c r="T296" i="16" s="1"/>
  <c r="P293" i="16"/>
  <c r="E294" i="16"/>
  <c r="F295" i="16" s="1"/>
  <c r="G296" i="16" s="1"/>
  <c r="H297" i="16" s="1"/>
  <c r="I298" i="16" s="1"/>
  <c r="J299" i="16" s="1"/>
  <c r="K300" i="16" s="1"/>
  <c r="L301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Q294" i="16" l="1"/>
  <c r="R295" i="16" s="1"/>
  <c r="S296" i="16" s="1"/>
  <c r="T297" i="16" s="1"/>
  <c r="P294" i="16"/>
  <c r="D295" i="16"/>
  <c r="E295" i="16"/>
  <c r="F296" i="16" s="1"/>
  <c r="G297" i="16" s="1"/>
  <c r="H298" i="16" s="1"/>
  <c r="I299" i="16" s="1"/>
  <c r="J300" i="16" s="1"/>
  <c r="K301" i="16" s="1"/>
  <c r="L302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Q295" i="16" l="1"/>
  <c r="R296" i="16" s="1"/>
  <c r="S297" i="16" s="1"/>
  <c r="T298" i="16" s="1"/>
  <c r="P295" i="16"/>
  <c r="D296" i="16"/>
  <c r="E296" i="16"/>
  <c r="F297" i="16" s="1"/>
  <c r="G298" i="16" s="1"/>
  <c r="H299" i="16" s="1"/>
  <c r="I300" i="16" s="1"/>
  <c r="J301" i="16" s="1"/>
  <c r="K302" i="16" s="1"/>
  <c r="L303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P296" i="16" l="1"/>
  <c r="Q296" i="16"/>
  <c r="R297" i="16" s="1"/>
  <c r="S298" i="16" s="1"/>
  <c r="T299" i="16" s="1"/>
  <c r="E297" i="16"/>
  <c r="F298" i="16" s="1"/>
  <c r="G299" i="16" s="1"/>
  <c r="H300" i="16" s="1"/>
  <c r="I301" i="16" s="1"/>
  <c r="J302" i="16" s="1"/>
  <c r="K303" i="16" s="1"/>
  <c r="L304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Q297" i="16" l="1"/>
  <c r="R298" i="16" s="1"/>
  <c r="S299" i="16" s="1"/>
  <c r="T300" i="16" s="1"/>
  <c r="P297" i="16"/>
  <c r="D298" i="16"/>
  <c r="E298" i="16"/>
  <c r="F299" i="16" s="1"/>
  <c r="G300" i="16" s="1"/>
  <c r="H301" i="16" s="1"/>
  <c r="I302" i="16" s="1"/>
  <c r="J303" i="16" s="1"/>
  <c r="K304" i="16" s="1"/>
  <c r="L305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P298" i="16" l="1"/>
  <c r="Q298" i="16"/>
  <c r="R299" i="16" s="1"/>
  <c r="S300" i="16" s="1"/>
  <c r="T301" i="16" s="1"/>
  <c r="E299" i="16"/>
  <c r="F300" i="16" s="1"/>
  <c r="G301" i="16" s="1"/>
  <c r="H302" i="16" s="1"/>
  <c r="I303" i="16" s="1"/>
  <c r="J304" i="16" s="1"/>
  <c r="K305" i="16" s="1"/>
  <c r="L306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P299" i="16" l="1"/>
  <c r="Q299" i="16"/>
  <c r="R300" i="16" s="1"/>
  <c r="S301" i="16" s="1"/>
  <c r="T302" i="16" s="1"/>
  <c r="E300" i="16"/>
  <c r="F301" i="16" s="1"/>
  <c r="G302" i="16" s="1"/>
  <c r="H303" i="16" s="1"/>
  <c r="I304" i="16" s="1"/>
  <c r="J305" i="16" s="1"/>
  <c r="K306" i="16" s="1"/>
  <c r="L307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P300" i="16" l="1"/>
  <c r="Q300" i="16"/>
  <c r="R301" i="16" s="1"/>
  <c r="S302" i="16" s="1"/>
  <c r="T303" i="16" s="1"/>
  <c r="E301" i="16"/>
  <c r="F302" i="16" s="1"/>
  <c r="G303" i="16" s="1"/>
  <c r="H304" i="16" s="1"/>
  <c r="I305" i="16" s="1"/>
  <c r="J306" i="16" s="1"/>
  <c r="K307" i="16" s="1"/>
  <c r="L308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Q301" i="16" l="1"/>
  <c r="R302" i="16" s="1"/>
  <c r="S303" i="16" s="1"/>
  <c r="T304" i="16" s="1"/>
  <c r="P301" i="16"/>
  <c r="D302" i="16"/>
  <c r="E302" i="16"/>
  <c r="F303" i="16" s="1"/>
  <c r="G304" i="16" s="1"/>
  <c r="H305" i="16" s="1"/>
  <c r="I306" i="16" s="1"/>
  <c r="J307" i="16" s="1"/>
  <c r="K308" i="16" s="1"/>
  <c r="L309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Q302" i="16" l="1"/>
  <c r="R303" i="16" s="1"/>
  <c r="S304" i="16" s="1"/>
  <c r="T305" i="16" s="1"/>
  <c r="P302" i="16"/>
  <c r="E303" i="16"/>
  <c r="F304" i="16" s="1"/>
  <c r="G305" i="16" s="1"/>
  <c r="H306" i="16" s="1"/>
  <c r="I307" i="16" s="1"/>
  <c r="J308" i="16" s="1"/>
  <c r="K309" i="16" s="1"/>
  <c r="L310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P303" i="16" l="1"/>
  <c r="Q303" i="16"/>
  <c r="R304" i="16" s="1"/>
  <c r="S305" i="16" s="1"/>
  <c r="T306" i="16" s="1"/>
  <c r="D304" i="16"/>
  <c r="E304" i="16"/>
  <c r="F305" i="16" s="1"/>
  <c r="G306" i="16" s="1"/>
  <c r="H307" i="16" s="1"/>
  <c r="I308" i="16" s="1"/>
  <c r="J309" i="16" s="1"/>
  <c r="K310" i="16" s="1"/>
  <c r="L311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P304" i="16" l="1"/>
  <c r="Q304" i="16"/>
  <c r="R305" i="16" s="1"/>
  <c r="S306" i="16" s="1"/>
  <c r="T307" i="16" s="1"/>
  <c r="E305" i="16"/>
  <c r="F306" i="16" s="1"/>
  <c r="G307" i="16" s="1"/>
  <c r="H308" i="16" s="1"/>
  <c r="I309" i="16" s="1"/>
  <c r="J310" i="16" s="1"/>
  <c r="K311" i="16" s="1"/>
  <c r="L312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P305" i="16" l="1"/>
  <c r="Q305" i="16"/>
  <c r="R306" i="16" s="1"/>
  <c r="S307" i="16" s="1"/>
  <c r="T308" i="16" s="1"/>
  <c r="E306" i="16"/>
  <c r="F307" i="16" s="1"/>
  <c r="G308" i="16" s="1"/>
  <c r="H309" i="16" s="1"/>
  <c r="I310" i="16" s="1"/>
  <c r="J311" i="16" s="1"/>
  <c r="K312" i="16" s="1"/>
  <c r="L313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Q306" i="16" l="1"/>
  <c r="R307" i="16" s="1"/>
  <c r="S308" i="16" s="1"/>
  <c r="T309" i="16" s="1"/>
  <c r="P306" i="16"/>
  <c r="D307" i="16"/>
  <c r="E307" i="16"/>
  <c r="F308" i="16" s="1"/>
  <c r="G309" i="16" s="1"/>
  <c r="H310" i="16" s="1"/>
  <c r="I311" i="16" s="1"/>
  <c r="J312" i="16" s="1"/>
  <c r="K313" i="16" s="1"/>
  <c r="L314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P307" i="16" l="1"/>
  <c r="Q307" i="16"/>
  <c r="R308" i="16" s="1"/>
  <c r="S309" i="16" s="1"/>
  <c r="T310" i="16" s="1"/>
  <c r="E308" i="16"/>
  <c r="F309" i="16" s="1"/>
  <c r="G310" i="16" s="1"/>
  <c r="H311" i="16" s="1"/>
  <c r="I312" i="16" s="1"/>
  <c r="J313" i="16" s="1"/>
  <c r="K314" i="16" s="1"/>
  <c r="L315" i="16" s="1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Q308" i="16" l="1"/>
  <c r="R309" i="16" s="1"/>
  <c r="S310" i="16" s="1"/>
  <c r="T311" i="16" s="1"/>
  <c r="P308" i="16"/>
  <c r="E309" i="16"/>
  <c r="F310" i="16" s="1"/>
  <c r="G311" i="16" s="1"/>
  <c r="H312" i="16" s="1"/>
  <c r="I313" i="16" s="1"/>
  <c r="J314" i="16" s="1"/>
  <c r="K315" i="16" s="1"/>
  <c r="L316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Q309" i="16" l="1"/>
  <c r="R310" i="16" s="1"/>
  <c r="S311" i="16" s="1"/>
  <c r="T312" i="16" s="1"/>
  <c r="P309" i="16"/>
  <c r="D310" i="16"/>
  <c r="E310" i="16"/>
  <c r="F311" i="16" s="1"/>
  <c r="G312" i="16" s="1"/>
  <c r="H313" i="16" s="1"/>
  <c r="I314" i="16" s="1"/>
  <c r="J315" i="16" s="1"/>
  <c r="K316" i="16" s="1"/>
  <c r="L317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Q310" i="16" l="1"/>
  <c r="R311" i="16" s="1"/>
  <c r="S312" i="16" s="1"/>
  <c r="T313" i="16" s="1"/>
  <c r="P310" i="16"/>
  <c r="E311" i="16"/>
  <c r="F312" i="16" s="1"/>
  <c r="G313" i="16" s="1"/>
  <c r="H314" i="16" s="1"/>
  <c r="I315" i="16" s="1"/>
  <c r="J316" i="16" s="1"/>
  <c r="K317" i="16" s="1"/>
  <c r="L318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P311" i="16" l="1"/>
  <c r="Q311" i="16"/>
  <c r="R312" i="16" s="1"/>
  <c r="S313" i="16" s="1"/>
  <c r="T314" i="16" s="1"/>
  <c r="D312" i="16"/>
  <c r="E312" i="16"/>
  <c r="F313" i="16" s="1"/>
  <c r="G314" i="16" s="1"/>
  <c r="H315" i="16" s="1"/>
  <c r="I316" i="16" s="1"/>
  <c r="J317" i="16" s="1"/>
  <c r="K318" i="16" s="1"/>
  <c r="L319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P312" i="16" l="1"/>
  <c r="Q312" i="16"/>
  <c r="R313" i="16" s="1"/>
  <c r="S314" i="16" s="1"/>
  <c r="T315" i="16" s="1"/>
  <c r="E313" i="16"/>
  <c r="F314" i="16" s="1"/>
  <c r="G315" i="16" s="1"/>
  <c r="H316" i="16" s="1"/>
  <c r="I317" i="16" s="1"/>
  <c r="J318" i="16" s="1"/>
  <c r="K319" i="16" s="1"/>
  <c r="L320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Q313" i="16" l="1"/>
  <c r="R314" i="16" s="1"/>
  <c r="S315" i="16" s="1"/>
  <c r="T316" i="16" s="1"/>
  <c r="P313" i="16"/>
  <c r="E314" i="16"/>
  <c r="F315" i="16" s="1"/>
  <c r="G316" i="16" s="1"/>
  <c r="H317" i="16" s="1"/>
  <c r="I318" i="16" s="1"/>
  <c r="J319" i="16" s="1"/>
  <c r="K320" i="16" s="1"/>
  <c r="L321" i="16" s="1"/>
  <c r="D314" i="16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P314" i="16" l="1"/>
  <c r="Q314" i="16"/>
  <c r="R315" i="16" s="1"/>
  <c r="S316" i="16" s="1"/>
  <c r="T317" i="16" s="1"/>
  <c r="E315" i="16"/>
  <c r="F316" i="16" s="1"/>
  <c r="G317" i="16" s="1"/>
  <c r="H318" i="16" s="1"/>
  <c r="I319" i="16" s="1"/>
  <c r="J320" i="16" s="1"/>
  <c r="K321" i="16" s="1"/>
  <c r="L322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Q315" i="16" l="1"/>
  <c r="R316" i="16" s="1"/>
  <c r="S317" i="16" s="1"/>
  <c r="T318" i="16" s="1"/>
  <c r="P315" i="16"/>
  <c r="D316" i="16"/>
  <c r="E316" i="16"/>
  <c r="F317" i="16" s="1"/>
  <c r="G318" i="16" s="1"/>
  <c r="H319" i="16" s="1"/>
  <c r="I320" i="16" s="1"/>
  <c r="J321" i="16" s="1"/>
  <c r="K322" i="16" s="1"/>
  <c r="L323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P316" i="16" l="1"/>
  <c r="Q316" i="16"/>
  <c r="R317" i="16" s="1"/>
  <c r="S318" i="16" s="1"/>
  <c r="T319" i="16" s="1"/>
  <c r="D317" i="16"/>
  <c r="E317" i="16"/>
  <c r="F318" i="16" s="1"/>
  <c r="G319" i="16" s="1"/>
  <c r="H320" i="16" s="1"/>
  <c r="I321" i="16" s="1"/>
  <c r="J322" i="16" s="1"/>
  <c r="K323" i="16" s="1"/>
  <c r="L324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P317" i="16" l="1"/>
  <c r="Q317" i="16"/>
  <c r="R318" i="16" s="1"/>
  <c r="S319" i="16" s="1"/>
  <c r="T320" i="16" s="1"/>
  <c r="D318" i="16"/>
  <c r="E318" i="16"/>
  <c r="F319" i="16" s="1"/>
  <c r="G320" i="16" s="1"/>
  <c r="H321" i="16" s="1"/>
  <c r="I322" i="16" s="1"/>
  <c r="J323" i="16" s="1"/>
  <c r="K324" i="16" s="1"/>
  <c r="L325" i="16" s="1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Q318" i="16" l="1"/>
  <c r="R319" i="16" s="1"/>
  <c r="S320" i="16" s="1"/>
  <c r="T321" i="16" s="1"/>
  <c r="P318" i="16"/>
  <c r="D319" i="16"/>
  <c r="E319" i="16"/>
  <c r="F320" i="16" s="1"/>
  <c r="G321" i="16" s="1"/>
  <c r="H322" i="16" s="1"/>
  <c r="I323" i="16" s="1"/>
  <c r="J324" i="16" s="1"/>
  <c r="K325" i="16" s="1"/>
  <c r="L326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Q319" i="16" l="1"/>
  <c r="R320" i="16" s="1"/>
  <c r="S321" i="16" s="1"/>
  <c r="T322" i="16" s="1"/>
  <c r="P319" i="16"/>
  <c r="E320" i="16"/>
  <c r="F321" i="16" s="1"/>
  <c r="G322" i="16" s="1"/>
  <c r="H323" i="16" s="1"/>
  <c r="I324" i="16" s="1"/>
  <c r="J325" i="16" s="1"/>
  <c r="K326" i="16" s="1"/>
  <c r="L327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Q320" i="16" l="1"/>
  <c r="R321" i="16" s="1"/>
  <c r="S322" i="16" s="1"/>
  <c r="T323" i="16" s="1"/>
  <c r="P320" i="16"/>
  <c r="E321" i="16"/>
  <c r="F322" i="16" s="1"/>
  <c r="G323" i="16" s="1"/>
  <c r="H324" i="16" s="1"/>
  <c r="I325" i="16" s="1"/>
  <c r="J326" i="16" s="1"/>
  <c r="K327" i="16" s="1"/>
  <c r="L328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P321" i="16" l="1"/>
  <c r="Q321" i="16"/>
  <c r="R322" i="16" s="1"/>
  <c r="S323" i="16" s="1"/>
  <c r="T324" i="16" s="1"/>
  <c r="E322" i="16"/>
  <c r="F323" i="16" s="1"/>
  <c r="G324" i="16" s="1"/>
  <c r="H325" i="16" s="1"/>
  <c r="I326" i="16" s="1"/>
  <c r="J327" i="16" s="1"/>
  <c r="K328" i="16" s="1"/>
  <c r="L329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Q322" i="16" l="1"/>
  <c r="R323" i="16" s="1"/>
  <c r="S324" i="16" s="1"/>
  <c r="T325" i="16" s="1"/>
  <c r="P322" i="16"/>
  <c r="D323" i="16"/>
  <c r="E323" i="16"/>
  <c r="F324" i="16" s="1"/>
  <c r="G325" i="16" s="1"/>
  <c r="H326" i="16" s="1"/>
  <c r="I327" i="16" s="1"/>
  <c r="J328" i="16" s="1"/>
  <c r="K329" i="16" s="1"/>
  <c r="L330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P323" i="16" l="1"/>
  <c r="Q323" i="16"/>
  <c r="R324" i="16" s="1"/>
  <c r="S325" i="16" s="1"/>
  <c r="T326" i="16" s="1"/>
  <c r="E324" i="16"/>
  <c r="F325" i="16" s="1"/>
  <c r="G326" i="16" s="1"/>
  <c r="H327" i="16" s="1"/>
  <c r="I328" i="16" s="1"/>
  <c r="J329" i="16" s="1"/>
  <c r="K330" i="16" s="1"/>
  <c r="L331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Q324" i="16" l="1"/>
  <c r="R325" i="16" s="1"/>
  <c r="S326" i="16" s="1"/>
  <c r="T327" i="16" s="1"/>
  <c r="P324" i="16"/>
  <c r="E325" i="16"/>
  <c r="F326" i="16" s="1"/>
  <c r="G327" i="16" s="1"/>
  <c r="H328" i="16" s="1"/>
  <c r="I329" i="16" s="1"/>
  <c r="J330" i="16" s="1"/>
  <c r="K331" i="16" s="1"/>
  <c r="L332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P325" i="16" l="1"/>
  <c r="Q325" i="16"/>
  <c r="R326" i="16" s="1"/>
  <c r="S327" i="16" s="1"/>
  <c r="T328" i="16" s="1"/>
  <c r="D326" i="16"/>
  <c r="E326" i="16"/>
  <c r="F327" i="16" s="1"/>
  <c r="G328" i="16" s="1"/>
  <c r="H329" i="16" s="1"/>
  <c r="I330" i="16" s="1"/>
  <c r="J331" i="16" s="1"/>
  <c r="K332" i="16" s="1"/>
  <c r="L333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P326" i="16" l="1"/>
  <c r="Q326" i="16"/>
  <c r="R327" i="16" s="1"/>
  <c r="S328" i="16" s="1"/>
  <c r="T329" i="16" s="1"/>
  <c r="E327" i="16"/>
  <c r="F328" i="16" s="1"/>
  <c r="G329" i="16" s="1"/>
  <c r="H330" i="16" s="1"/>
  <c r="I331" i="16" s="1"/>
  <c r="J332" i="16" s="1"/>
  <c r="K333" i="16" s="1"/>
  <c r="L334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P327" i="16" l="1"/>
  <c r="Q327" i="16"/>
  <c r="R328" i="16" s="1"/>
  <c r="S329" i="16" s="1"/>
  <c r="T330" i="16" s="1"/>
  <c r="E328" i="16"/>
  <c r="F329" i="16" s="1"/>
  <c r="G330" i="16" s="1"/>
  <c r="H331" i="16" s="1"/>
  <c r="I332" i="16" s="1"/>
  <c r="J333" i="16" s="1"/>
  <c r="K334" i="16" s="1"/>
  <c r="L335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Q328" i="16" l="1"/>
  <c r="R329" i="16" s="1"/>
  <c r="S330" i="16" s="1"/>
  <c r="T331" i="16" s="1"/>
  <c r="P328" i="16"/>
  <c r="D329" i="16"/>
  <c r="E329" i="16"/>
  <c r="F330" i="16" s="1"/>
  <c r="G331" i="16" s="1"/>
  <c r="H332" i="16" s="1"/>
  <c r="I333" i="16" s="1"/>
  <c r="J334" i="16" s="1"/>
  <c r="K335" i="16" s="1"/>
  <c r="L336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P329" i="16" l="1"/>
  <c r="Q329" i="16"/>
  <c r="R330" i="16" s="1"/>
  <c r="S331" i="16" s="1"/>
  <c r="T332" i="16" s="1"/>
  <c r="D330" i="16"/>
  <c r="E330" i="16"/>
  <c r="F331" i="16" s="1"/>
  <c r="G332" i="16" s="1"/>
  <c r="H333" i="16" s="1"/>
  <c r="I334" i="16" s="1"/>
  <c r="J335" i="16" s="1"/>
  <c r="K336" i="16" s="1"/>
  <c r="L337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Q330" i="16" l="1"/>
  <c r="R331" i="16" s="1"/>
  <c r="S332" i="16" s="1"/>
  <c r="T333" i="16" s="1"/>
  <c r="P330" i="16"/>
  <c r="E331" i="16"/>
  <c r="F332" i="16" s="1"/>
  <c r="G333" i="16" s="1"/>
  <c r="H334" i="16" s="1"/>
  <c r="I335" i="16" s="1"/>
  <c r="J336" i="16" s="1"/>
  <c r="K337" i="16" s="1"/>
  <c r="L338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Q331" i="16" l="1"/>
  <c r="R332" i="16" s="1"/>
  <c r="S333" i="16" s="1"/>
  <c r="T334" i="16" s="1"/>
  <c r="P331" i="16"/>
  <c r="D332" i="16"/>
  <c r="E332" i="16"/>
  <c r="F333" i="16" s="1"/>
  <c r="G334" i="16" s="1"/>
  <c r="H335" i="16" s="1"/>
  <c r="I336" i="16" s="1"/>
  <c r="J337" i="16" s="1"/>
  <c r="K338" i="16" s="1"/>
  <c r="L339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P332" i="16" l="1"/>
  <c r="Q332" i="16"/>
  <c r="R333" i="16" s="1"/>
  <c r="S334" i="16" s="1"/>
  <c r="T335" i="16" s="1"/>
  <c r="E333" i="16"/>
  <c r="F334" i="16" s="1"/>
  <c r="G335" i="16" s="1"/>
  <c r="H336" i="16" s="1"/>
  <c r="I337" i="16" s="1"/>
  <c r="J338" i="16" s="1"/>
  <c r="K339" i="16" s="1"/>
  <c r="L340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Q333" i="16" l="1"/>
  <c r="R334" i="16" s="1"/>
  <c r="S335" i="16" s="1"/>
  <c r="T336" i="16" s="1"/>
  <c r="P333" i="16"/>
  <c r="E334" i="16"/>
  <c r="F335" i="16" s="1"/>
  <c r="G336" i="16" s="1"/>
  <c r="H337" i="16" s="1"/>
  <c r="I338" i="16" s="1"/>
  <c r="J339" i="16" s="1"/>
  <c r="K340" i="16" s="1"/>
  <c r="L341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Q334" i="16" l="1"/>
  <c r="R335" i="16" s="1"/>
  <c r="S336" i="16" s="1"/>
  <c r="T337" i="16" s="1"/>
  <c r="P334" i="16"/>
  <c r="D335" i="16"/>
  <c r="E335" i="16"/>
  <c r="F336" i="16" s="1"/>
  <c r="G337" i="16" s="1"/>
  <c r="H338" i="16" s="1"/>
  <c r="I339" i="16" s="1"/>
  <c r="J340" i="16" s="1"/>
  <c r="K341" i="16" s="1"/>
  <c r="L342" i="16" s="1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Q335" i="16" l="1"/>
  <c r="R336" i="16" s="1"/>
  <c r="S337" i="16" s="1"/>
  <c r="T338" i="16" s="1"/>
  <c r="P335" i="16"/>
  <c r="D336" i="16"/>
  <c r="E336" i="16"/>
  <c r="F337" i="16" s="1"/>
  <c r="G338" i="16" s="1"/>
  <c r="H339" i="16" s="1"/>
  <c r="I340" i="16" s="1"/>
  <c r="J341" i="16" s="1"/>
  <c r="K342" i="16" s="1"/>
  <c r="L343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Q336" i="16" l="1"/>
  <c r="R337" i="16" s="1"/>
  <c r="S338" i="16" s="1"/>
  <c r="T339" i="16" s="1"/>
  <c r="P336" i="16"/>
  <c r="D337" i="16"/>
  <c r="E337" i="16"/>
  <c r="F338" i="16" s="1"/>
  <c r="G339" i="16" s="1"/>
  <c r="H340" i="16" s="1"/>
  <c r="I341" i="16" s="1"/>
  <c r="J342" i="16" s="1"/>
  <c r="K343" i="16" s="1"/>
  <c r="L344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P337" i="16" l="1"/>
  <c r="Q337" i="16"/>
  <c r="R338" i="16" s="1"/>
  <c r="S339" i="16" s="1"/>
  <c r="T340" i="16" s="1"/>
  <c r="E338" i="16"/>
  <c r="F339" i="16" s="1"/>
  <c r="G340" i="16" s="1"/>
  <c r="H341" i="16" s="1"/>
  <c r="I342" i="16" s="1"/>
  <c r="J343" i="16" s="1"/>
  <c r="K344" i="16" s="1"/>
  <c r="L345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P338" i="16" l="1"/>
  <c r="Q338" i="16"/>
  <c r="R339" i="16" s="1"/>
  <c r="S340" i="16" s="1"/>
  <c r="T341" i="16" s="1"/>
  <c r="D339" i="16"/>
  <c r="E339" i="16"/>
  <c r="F340" i="16" s="1"/>
  <c r="G341" i="16" s="1"/>
  <c r="H342" i="16" s="1"/>
  <c r="I343" i="16" s="1"/>
  <c r="J344" i="16" s="1"/>
  <c r="K345" i="16" s="1"/>
  <c r="L346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P339" i="16" l="1"/>
  <c r="Q339" i="16"/>
  <c r="R340" i="16" s="1"/>
  <c r="S341" i="16" s="1"/>
  <c r="T342" i="16" s="1"/>
  <c r="D340" i="16"/>
  <c r="E340" i="16"/>
  <c r="F341" i="16" s="1"/>
  <c r="G342" i="16" s="1"/>
  <c r="H343" i="16" s="1"/>
  <c r="I344" i="16" s="1"/>
  <c r="J345" i="16" s="1"/>
  <c r="K346" i="16" s="1"/>
  <c r="L347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P340" i="16" l="1"/>
  <c r="Q340" i="16"/>
  <c r="R341" i="16" s="1"/>
  <c r="S342" i="16" s="1"/>
  <c r="T343" i="16" s="1"/>
  <c r="D341" i="16"/>
  <c r="E341" i="16"/>
  <c r="F342" i="16" s="1"/>
  <c r="G343" i="16" s="1"/>
  <c r="H344" i="16" s="1"/>
  <c r="I345" i="16" s="1"/>
  <c r="J346" i="16" s="1"/>
  <c r="K347" i="16" s="1"/>
  <c r="L348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Q341" i="16" l="1"/>
  <c r="R342" i="16" s="1"/>
  <c r="S343" i="16" s="1"/>
  <c r="T344" i="16" s="1"/>
  <c r="P341" i="16"/>
  <c r="D342" i="16"/>
  <c r="E342" i="16"/>
  <c r="F343" i="16" s="1"/>
  <c r="G344" i="16" s="1"/>
  <c r="H345" i="16" s="1"/>
  <c r="I346" i="16" s="1"/>
  <c r="J347" i="16" s="1"/>
  <c r="K348" i="16" s="1"/>
  <c r="L349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Q342" i="16" l="1"/>
  <c r="R343" i="16" s="1"/>
  <c r="S344" i="16" s="1"/>
  <c r="T345" i="16" s="1"/>
  <c r="P342" i="16"/>
  <c r="D343" i="16"/>
  <c r="E343" i="16"/>
  <c r="F344" i="16" s="1"/>
  <c r="G345" i="16" s="1"/>
  <c r="H346" i="16" s="1"/>
  <c r="I347" i="16" s="1"/>
  <c r="J348" i="16" s="1"/>
  <c r="K349" i="16" s="1"/>
  <c r="L350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P343" i="16" l="1"/>
  <c r="Q343" i="16"/>
  <c r="R344" i="16" s="1"/>
  <c r="S345" i="16" s="1"/>
  <c r="T346" i="16" s="1"/>
  <c r="D344" i="16"/>
  <c r="E344" i="16"/>
  <c r="F345" i="16" s="1"/>
  <c r="G346" i="16" s="1"/>
  <c r="H347" i="16" s="1"/>
  <c r="I348" i="16" s="1"/>
  <c r="J349" i="16" s="1"/>
  <c r="K350" i="16" s="1"/>
  <c r="L351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Q344" i="16" l="1"/>
  <c r="R345" i="16" s="1"/>
  <c r="S346" i="16" s="1"/>
  <c r="T347" i="16" s="1"/>
  <c r="P344" i="16"/>
  <c r="E345" i="16"/>
  <c r="F346" i="16" s="1"/>
  <c r="G347" i="16" s="1"/>
  <c r="H348" i="16" s="1"/>
  <c r="I349" i="16" s="1"/>
  <c r="J350" i="16" s="1"/>
  <c r="K351" i="16" s="1"/>
  <c r="L352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P345" i="16" l="1"/>
  <c r="Q345" i="16"/>
  <c r="R346" i="16" s="1"/>
  <c r="S347" i="16" s="1"/>
  <c r="T348" i="16" s="1"/>
  <c r="D346" i="16"/>
  <c r="E346" i="16"/>
  <c r="F347" i="16" s="1"/>
  <c r="G348" i="16" s="1"/>
  <c r="H349" i="16" s="1"/>
  <c r="I350" i="16" s="1"/>
  <c r="J351" i="16" s="1"/>
  <c r="K352" i="16" s="1"/>
  <c r="L353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Q346" i="16" l="1"/>
  <c r="R347" i="16" s="1"/>
  <c r="S348" i="16" s="1"/>
  <c r="T349" i="16" s="1"/>
  <c r="P346" i="16"/>
  <c r="E347" i="16"/>
  <c r="F348" i="16" s="1"/>
  <c r="G349" i="16" s="1"/>
  <c r="H350" i="16" s="1"/>
  <c r="I351" i="16" s="1"/>
  <c r="J352" i="16" s="1"/>
  <c r="K353" i="16" s="1"/>
  <c r="L354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Q347" i="16" l="1"/>
  <c r="R348" i="16" s="1"/>
  <c r="S349" i="16" s="1"/>
  <c r="T350" i="16" s="1"/>
  <c r="P347" i="16"/>
  <c r="D348" i="16"/>
  <c r="E348" i="16"/>
  <c r="F349" i="16" s="1"/>
  <c r="G350" i="16" s="1"/>
  <c r="H351" i="16" s="1"/>
  <c r="I352" i="16" s="1"/>
  <c r="J353" i="16" s="1"/>
  <c r="K354" i="16" s="1"/>
  <c r="L355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P348" i="16" l="1"/>
  <c r="Q348" i="16"/>
  <c r="R349" i="16" s="1"/>
  <c r="S350" i="16" s="1"/>
  <c r="T351" i="16" s="1"/>
  <c r="E349" i="16"/>
  <c r="F350" i="16" s="1"/>
  <c r="G351" i="16" s="1"/>
  <c r="H352" i="16" s="1"/>
  <c r="I353" i="16" s="1"/>
  <c r="J354" i="16" s="1"/>
  <c r="K355" i="16" s="1"/>
  <c r="L356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P349" i="16" l="1"/>
  <c r="Q349" i="16"/>
  <c r="R350" i="16" s="1"/>
  <c r="S351" i="16" s="1"/>
  <c r="T352" i="16" s="1"/>
  <c r="D350" i="16"/>
  <c r="E350" i="16"/>
  <c r="F351" i="16" s="1"/>
  <c r="G352" i="16" s="1"/>
  <c r="H353" i="16" s="1"/>
  <c r="I354" i="16" s="1"/>
  <c r="J355" i="16" s="1"/>
  <c r="K356" i="16" s="1"/>
  <c r="L357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Q350" i="16" l="1"/>
  <c r="R351" i="16" s="1"/>
  <c r="S352" i="16" s="1"/>
  <c r="T353" i="16" s="1"/>
  <c r="P350" i="16"/>
  <c r="E351" i="16"/>
  <c r="F352" i="16" s="1"/>
  <c r="G353" i="16" s="1"/>
  <c r="H354" i="16" s="1"/>
  <c r="I355" i="16" s="1"/>
  <c r="J356" i="16" s="1"/>
  <c r="K357" i="16" s="1"/>
  <c r="L358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P351" i="16" l="1"/>
  <c r="Q351" i="16"/>
  <c r="R352" i="16" s="1"/>
  <c r="S353" i="16" s="1"/>
  <c r="T354" i="16" s="1"/>
  <c r="D352" i="16"/>
  <c r="E352" i="16"/>
  <c r="F353" i="16" s="1"/>
  <c r="G354" i="16" s="1"/>
  <c r="H355" i="16" s="1"/>
  <c r="I356" i="16" s="1"/>
  <c r="J357" i="16" s="1"/>
  <c r="K358" i="16" s="1"/>
  <c r="L359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Q352" i="16" l="1"/>
  <c r="R353" i="16" s="1"/>
  <c r="S354" i="16" s="1"/>
  <c r="T355" i="16" s="1"/>
  <c r="P352" i="16"/>
  <c r="D353" i="16"/>
  <c r="E353" i="16"/>
  <c r="F354" i="16" s="1"/>
  <c r="G355" i="16" s="1"/>
  <c r="H356" i="16" s="1"/>
  <c r="I357" i="16" s="1"/>
  <c r="J358" i="16" s="1"/>
  <c r="K359" i="16" s="1"/>
  <c r="L360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P353" i="16" l="1"/>
  <c r="Q353" i="16"/>
  <c r="R354" i="16" s="1"/>
  <c r="S355" i="16" s="1"/>
  <c r="T356" i="16" s="1"/>
  <c r="L80" i="4"/>
  <c r="E354" i="16"/>
  <c r="F355" i="16" s="1"/>
  <c r="G356" i="16" s="1"/>
  <c r="H357" i="16" s="1"/>
  <c r="I358" i="16" s="1"/>
  <c r="J359" i="16" s="1"/>
  <c r="K360" i="16" s="1"/>
  <c r="L361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P354" i="16" l="1"/>
  <c r="Q354" i="16"/>
  <c r="R355" i="16" s="1"/>
  <c r="S356" i="16" s="1"/>
  <c r="T357" i="16" s="1"/>
  <c r="E355" i="16"/>
  <c r="F356" i="16" s="1"/>
  <c r="G357" i="16" s="1"/>
  <c r="H358" i="16" s="1"/>
  <c r="I359" i="16" s="1"/>
  <c r="J360" i="16" s="1"/>
  <c r="K361" i="16" s="1"/>
  <c r="L362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P355" i="16" l="1"/>
  <c r="Q355" i="16"/>
  <c r="R356" i="16" s="1"/>
  <c r="S357" i="16" s="1"/>
  <c r="T358" i="16" s="1"/>
  <c r="D356" i="16"/>
  <c r="E356" i="16"/>
  <c r="F357" i="16" s="1"/>
  <c r="G358" i="16" s="1"/>
  <c r="H359" i="16" s="1"/>
  <c r="I360" i="16" s="1"/>
  <c r="J361" i="16" s="1"/>
  <c r="K362" i="16" s="1"/>
  <c r="L363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Q356" i="16" l="1"/>
  <c r="R357" i="16" s="1"/>
  <c r="S358" i="16" s="1"/>
  <c r="T359" i="16" s="1"/>
  <c r="P356" i="16"/>
  <c r="E357" i="16"/>
  <c r="F358" i="16" s="1"/>
  <c r="G359" i="16" s="1"/>
  <c r="H360" i="16" s="1"/>
  <c r="I361" i="16" s="1"/>
  <c r="J362" i="16" s="1"/>
  <c r="K363" i="16" s="1"/>
  <c r="L364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Q357" i="16" l="1"/>
  <c r="R358" i="16" s="1"/>
  <c r="S359" i="16" s="1"/>
  <c r="T360" i="16" s="1"/>
  <c r="P357" i="16"/>
  <c r="E358" i="16"/>
  <c r="F359" i="16" s="1"/>
  <c r="G360" i="16" s="1"/>
  <c r="H361" i="16" s="1"/>
  <c r="I362" i="16" s="1"/>
  <c r="J363" i="16" s="1"/>
  <c r="K364" i="16" s="1"/>
  <c r="L365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P358" i="16" l="1"/>
  <c r="Q358" i="16"/>
  <c r="R359" i="16" s="1"/>
  <c r="S360" i="16" s="1"/>
  <c r="T361" i="16" s="1"/>
  <c r="D359" i="16"/>
  <c r="E359" i="16"/>
  <c r="F360" i="16" s="1"/>
  <c r="G361" i="16" s="1"/>
  <c r="H362" i="16" s="1"/>
  <c r="I363" i="16" s="1"/>
  <c r="J364" i="16" s="1"/>
  <c r="K365" i="16" s="1"/>
  <c r="L366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Q359" i="16" l="1"/>
  <c r="R360" i="16" s="1"/>
  <c r="S361" i="16" s="1"/>
  <c r="T362" i="16" s="1"/>
  <c r="P359" i="16"/>
  <c r="D360" i="16"/>
  <c r="E360" i="16"/>
  <c r="F361" i="16" s="1"/>
  <c r="G362" i="16" s="1"/>
  <c r="H363" i="16" s="1"/>
  <c r="I364" i="16" s="1"/>
  <c r="J365" i="16" s="1"/>
  <c r="K366" i="16" s="1"/>
  <c r="L367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Q360" i="16" l="1"/>
  <c r="R361" i="16" s="1"/>
  <c r="S362" i="16" s="1"/>
  <c r="T363" i="16" s="1"/>
  <c r="P360" i="16"/>
  <c r="D361" i="16"/>
  <c r="E361" i="16"/>
  <c r="F362" i="16" s="1"/>
  <c r="G363" i="16" s="1"/>
  <c r="H364" i="16" s="1"/>
  <c r="I365" i="16" s="1"/>
  <c r="J366" i="16" s="1"/>
  <c r="K367" i="16" s="1"/>
  <c r="L368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P361" i="16" l="1"/>
  <c r="Q361" i="16"/>
  <c r="R362" i="16" s="1"/>
  <c r="S363" i="16" s="1"/>
  <c r="T364" i="16" s="1"/>
  <c r="D362" i="16"/>
  <c r="E362" i="16"/>
  <c r="F363" i="16" s="1"/>
  <c r="G364" i="16" s="1"/>
  <c r="H365" i="16" s="1"/>
  <c r="I366" i="16" s="1"/>
  <c r="J367" i="16" s="1"/>
  <c r="K368" i="16" s="1"/>
  <c r="L369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P362" i="16" l="1"/>
  <c r="Q362" i="16"/>
  <c r="R363" i="16" s="1"/>
  <c r="S364" i="16" s="1"/>
  <c r="T365" i="16" s="1"/>
  <c r="D363" i="16"/>
  <c r="E363" i="16"/>
  <c r="F364" i="16" s="1"/>
  <c r="G365" i="16" s="1"/>
  <c r="H366" i="16" s="1"/>
  <c r="I367" i="16" s="1"/>
  <c r="J368" i="16" s="1"/>
  <c r="K369" i="16" s="1"/>
  <c r="L370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P363" i="16" l="1"/>
  <c r="Q363" i="16"/>
  <c r="R364" i="16" s="1"/>
  <c r="S365" i="16" s="1"/>
  <c r="T366" i="16" s="1"/>
  <c r="D364" i="16"/>
  <c r="E364" i="16"/>
  <c r="F365" i="16" s="1"/>
  <c r="G366" i="16" s="1"/>
  <c r="H367" i="16" s="1"/>
  <c r="I368" i="16" s="1"/>
  <c r="J369" i="16" s="1"/>
  <c r="K370" i="16" s="1"/>
  <c r="L371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P364" i="16" l="1"/>
  <c r="Q364" i="16"/>
  <c r="R365" i="16" s="1"/>
  <c r="S366" i="16" s="1"/>
  <c r="T367" i="16" s="1"/>
  <c r="D365" i="16"/>
  <c r="E365" i="16"/>
  <c r="F366" i="16" s="1"/>
  <c r="G367" i="16" s="1"/>
  <c r="H368" i="16" s="1"/>
  <c r="I369" i="16" s="1"/>
  <c r="J370" i="16" s="1"/>
  <c r="K371" i="16" s="1"/>
  <c r="L372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P365" i="16" l="1"/>
  <c r="Q365" i="16"/>
  <c r="R366" i="16" s="1"/>
  <c r="S367" i="16" s="1"/>
  <c r="T368" i="16" s="1"/>
  <c r="D366" i="16"/>
  <c r="E366" i="16"/>
  <c r="F367" i="16" s="1"/>
  <c r="G368" i="16" s="1"/>
  <c r="H369" i="16" s="1"/>
  <c r="I370" i="16" s="1"/>
  <c r="J371" i="16" s="1"/>
  <c r="K372" i="16" s="1"/>
  <c r="L373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Q366" i="16" l="1"/>
  <c r="R367" i="16" s="1"/>
  <c r="S368" i="16" s="1"/>
  <c r="T369" i="16" s="1"/>
  <c r="P366" i="16"/>
  <c r="D367" i="16"/>
  <c r="E367" i="16"/>
  <c r="F368" i="16" s="1"/>
  <c r="G369" i="16" s="1"/>
  <c r="H370" i="16" s="1"/>
  <c r="I371" i="16" s="1"/>
  <c r="J372" i="16" s="1"/>
  <c r="K373" i="16" s="1"/>
  <c r="L374" i="16" s="1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Q367" i="16" l="1"/>
  <c r="R368" i="16" s="1"/>
  <c r="S369" i="16" s="1"/>
  <c r="T370" i="16" s="1"/>
  <c r="P367" i="16"/>
  <c r="D368" i="16"/>
  <c r="E368" i="16"/>
  <c r="F369" i="16" s="1"/>
  <c r="G370" i="16" s="1"/>
  <c r="H371" i="16" s="1"/>
  <c r="I372" i="16" s="1"/>
  <c r="J373" i="16" s="1"/>
  <c r="K374" i="16" s="1"/>
  <c r="L375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P368" i="16" l="1"/>
  <c r="Q368" i="16"/>
  <c r="R369" i="16" s="1"/>
  <c r="S370" i="16" s="1"/>
  <c r="T371" i="16" s="1"/>
  <c r="D369" i="16"/>
  <c r="E369" i="16"/>
  <c r="F370" i="16" s="1"/>
  <c r="G371" i="16" s="1"/>
  <c r="H372" i="16" s="1"/>
  <c r="I373" i="16" s="1"/>
  <c r="J374" i="16" s="1"/>
  <c r="K375" i="16" s="1"/>
  <c r="L376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P369" i="16" l="1"/>
  <c r="Q369" i="16"/>
  <c r="R370" i="16" s="1"/>
  <c r="S371" i="16" s="1"/>
  <c r="T372" i="16" s="1"/>
  <c r="D370" i="16"/>
  <c r="E370" i="16"/>
  <c r="F371" i="16" s="1"/>
  <c r="G372" i="16" s="1"/>
  <c r="H373" i="16" s="1"/>
  <c r="I374" i="16" s="1"/>
  <c r="J375" i="16" s="1"/>
  <c r="K376" i="16" s="1"/>
  <c r="L377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Q370" i="16" l="1"/>
  <c r="R371" i="16" s="1"/>
  <c r="S372" i="16" s="1"/>
  <c r="T373" i="16" s="1"/>
  <c r="P370" i="16"/>
  <c r="E371" i="16"/>
  <c r="F372" i="16" s="1"/>
  <c r="G373" i="16" s="1"/>
  <c r="H374" i="16" s="1"/>
  <c r="I375" i="16" s="1"/>
  <c r="J376" i="16" s="1"/>
  <c r="K377" i="16" s="1"/>
  <c r="L378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P371" i="16" l="1"/>
  <c r="Q371" i="16"/>
  <c r="R372" i="16" s="1"/>
  <c r="S373" i="16" s="1"/>
  <c r="T374" i="16" s="1"/>
  <c r="D372" i="16"/>
  <c r="E372" i="16"/>
  <c r="F373" i="16" s="1"/>
  <c r="G374" i="16" s="1"/>
  <c r="H375" i="16" s="1"/>
  <c r="I376" i="16" s="1"/>
  <c r="J377" i="16" s="1"/>
  <c r="K378" i="16" s="1"/>
  <c r="L379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P372" i="16" l="1"/>
  <c r="Q372" i="16"/>
  <c r="R373" i="16" s="1"/>
  <c r="S374" i="16" s="1"/>
  <c r="T375" i="16" s="1"/>
  <c r="D373" i="16"/>
  <c r="E373" i="16"/>
  <c r="F374" i="16" s="1"/>
  <c r="G375" i="16" s="1"/>
  <c r="H376" i="16" s="1"/>
  <c r="I377" i="16" s="1"/>
  <c r="J378" i="16" s="1"/>
  <c r="K379" i="16" s="1"/>
  <c r="L380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Q373" i="16" l="1"/>
  <c r="R374" i="16" s="1"/>
  <c r="S375" i="16" s="1"/>
  <c r="T376" i="16" s="1"/>
  <c r="P373" i="16"/>
  <c r="D374" i="16"/>
  <c r="E374" i="16"/>
  <c r="F375" i="16" s="1"/>
  <c r="G376" i="16" s="1"/>
  <c r="H377" i="16" s="1"/>
  <c r="I378" i="16" s="1"/>
  <c r="J379" i="16" s="1"/>
  <c r="K380" i="16" s="1"/>
  <c r="L381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Q374" i="16" l="1"/>
  <c r="R375" i="16" s="1"/>
  <c r="S376" i="16" s="1"/>
  <c r="T377" i="16" s="1"/>
  <c r="P374" i="16"/>
  <c r="D375" i="16"/>
  <c r="E375" i="16"/>
  <c r="F376" i="16" s="1"/>
  <c r="G377" i="16" s="1"/>
  <c r="H378" i="16" s="1"/>
  <c r="I379" i="16" s="1"/>
  <c r="J380" i="16" s="1"/>
  <c r="K381" i="16" s="1"/>
  <c r="L382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Q375" i="16" l="1"/>
  <c r="R376" i="16" s="1"/>
  <c r="S377" i="16" s="1"/>
  <c r="T378" i="16" s="1"/>
  <c r="P375" i="16"/>
  <c r="D376" i="16"/>
  <c r="E376" i="16"/>
  <c r="F377" i="16" s="1"/>
  <c r="G378" i="16" s="1"/>
  <c r="H379" i="16" s="1"/>
  <c r="I380" i="16" s="1"/>
  <c r="J381" i="16" s="1"/>
  <c r="K382" i="16" s="1"/>
  <c r="L383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P376" i="16" l="1"/>
  <c r="Q376" i="16"/>
  <c r="R377" i="16" s="1"/>
  <c r="S378" i="16" s="1"/>
  <c r="T379" i="16" s="1"/>
  <c r="D377" i="16"/>
  <c r="E377" i="16"/>
  <c r="F378" i="16" s="1"/>
  <c r="G379" i="16" s="1"/>
  <c r="H380" i="16" s="1"/>
  <c r="I381" i="16" s="1"/>
  <c r="J382" i="16" s="1"/>
  <c r="K383" i="16" s="1"/>
  <c r="L384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P377" i="16" l="1"/>
  <c r="Q377" i="16"/>
  <c r="R378" i="16" s="1"/>
  <c r="S379" i="16" s="1"/>
  <c r="T380" i="16" s="1"/>
  <c r="D378" i="16"/>
  <c r="E378" i="16"/>
  <c r="F379" i="16" s="1"/>
  <c r="G380" i="16" s="1"/>
  <c r="H381" i="16" s="1"/>
  <c r="I382" i="16" s="1"/>
  <c r="J383" i="16" s="1"/>
  <c r="K384" i="16" s="1"/>
  <c r="L385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Q378" i="16" l="1"/>
  <c r="R379" i="16" s="1"/>
  <c r="S380" i="16" s="1"/>
  <c r="T381" i="16" s="1"/>
  <c r="P378" i="16"/>
  <c r="D379" i="16"/>
  <c r="E379" i="16"/>
  <c r="F380" i="16" s="1"/>
  <c r="G381" i="16" s="1"/>
  <c r="H382" i="16" s="1"/>
  <c r="I383" i="16" s="1"/>
  <c r="J384" i="16" s="1"/>
  <c r="K385" i="16" s="1"/>
  <c r="L386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P379" i="16" l="1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G382" i="16" s="1"/>
  <c r="H383" i="16" s="1"/>
  <c r="I384" i="16" s="1"/>
  <c r="J385" i="16" s="1"/>
  <c r="K386" i="16" s="1"/>
  <c r="L387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Q380" i="16" l="1"/>
  <c r="R381" i="16" s="1"/>
  <c r="S382" i="16" s="1"/>
  <c r="T383" i="16" s="1"/>
  <c r="P380" i="16"/>
  <c r="D381" i="16"/>
  <c r="E381" i="16"/>
  <c r="F382" i="16" s="1"/>
  <c r="G383" i="16" s="1"/>
  <c r="H384" i="16" s="1"/>
  <c r="I385" i="16" s="1"/>
  <c r="J386" i="16" s="1"/>
  <c r="K387" i="16" s="1"/>
  <c r="L388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Q381" i="16" l="1"/>
  <c r="R382" i="16" s="1"/>
  <c r="S383" i="16" s="1"/>
  <c r="T384" i="16" s="1"/>
  <c r="P381" i="16"/>
  <c r="D382" i="16"/>
  <c r="E382" i="16"/>
  <c r="F383" i="16" s="1"/>
  <c r="G384" i="16" s="1"/>
  <c r="H385" i="16" s="1"/>
  <c r="I386" i="16" s="1"/>
  <c r="J387" i="16" s="1"/>
  <c r="K388" i="16" s="1"/>
  <c r="L389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P382" i="16" l="1"/>
  <c r="Q382" i="16"/>
  <c r="R383" i="16" s="1"/>
  <c r="S384" i="16" s="1"/>
  <c r="T385" i="16" s="1"/>
  <c r="D383" i="16"/>
  <c r="E383" i="16"/>
  <c r="F384" i="16" s="1"/>
  <c r="G385" i="16" s="1"/>
  <c r="H386" i="16" s="1"/>
  <c r="I387" i="16" s="1"/>
  <c r="J388" i="16" s="1"/>
  <c r="K389" i="16" s="1"/>
  <c r="L390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P383" i="16" l="1"/>
  <c r="Q383" i="16"/>
  <c r="R384" i="16" s="1"/>
  <c r="S385" i="16" s="1"/>
  <c r="T386" i="16" s="1"/>
  <c r="D384" i="16"/>
  <c r="E384" i="16"/>
  <c r="F385" i="16" s="1"/>
  <c r="G386" i="16" s="1"/>
  <c r="H387" i="16" s="1"/>
  <c r="I388" i="16" s="1"/>
  <c r="J389" i="16" s="1"/>
  <c r="K390" i="16" s="1"/>
  <c r="L391" i="16" s="1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Q384" i="16" l="1"/>
  <c r="R385" i="16" s="1"/>
  <c r="S386" i="16" s="1"/>
  <c r="T387" i="16" s="1"/>
  <c r="P384" i="16"/>
  <c r="E385" i="16"/>
  <c r="F386" i="16" s="1"/>
  <c r="G387" i="16" s="1"/>
  <c r="H388" i="16" s="1"/>
  <c r="I389" i="16" s="1"/>
  <c r="J390" i="16" s="1"/>
  <c r="K391" i="16" s="1"/>
  <c r="L392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Q385" i="16" l="1"/>
  <c r="R386" i="16" s="1"/>
  <c r="S387" i="16" s="1"/>
  <c r="T388" i="16" s="1"/>
  <c r="P385" i="16"/>
  <c r="E386" i="16"/>
  <c r="F387" i="16" s="1"/>
  <c r="G388" i="16" s="1"/>
  <c r="H389" i="16" s="1"/>
  <c r="I390" i="16" s="1"/>
  <c r="J391" i="16" s="1"/>
  <c r="K392" i="16" s="1"/>
  <c r="L393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Q386" i="16" l="1"/>
  <c r="R387" i="16" s="1"/>
  <c r="S388" i="16" s="1"/>
  <c r="T389" i="16" s="1"/>
  <c r="P386" i="16"/>
  <c r="E387" i="16"/>
  <c r="F388" i="16" s="1"/>
  <c r="G389" i="16" s="1"/>
  <c r="H390" i="16" s="1"/>
  <c r="I391" i="16" s="1"/>
  <c r="J392" i="16" s="1"/>
  <c r="K393" i="16" s="1"/>
  <c r="L394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P387" i="16" l="1"/>
  <c r="Q387" i="16"/>
  <c r="R388" i="16" s="1"/>
  <c r="S389" i="16" s="1"/>
  <c r="T390" i="16" s="1"/>
  <c r="E388" i="16"/>
  <c r="F389" i="16" s="1"/>
  <c r="G390" i="16" s="1"/>
  <c r="H391" i="16" s="1"/>
  <c r="I392" i="16" s="1"/>
  <c r="J393" i="16" s="1"/>
  <c r="K394" i="16" s="1"/>
  <c r="L395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Q388" i="16" l="1"/>
  <c r="R389" i="16" s="1"/>
  <c r="S390" i="16" s="1"/>
  <c r="T391" i="16" s="1"/>
  <c r="P388" i="16"/>
  <c r="D389" i="16"/>
  <c r="E389" i="16"/>
  <c r="F390" i="16" s="1"/>
  <c r="G391" i="16" s="1"/>
  <c r="H392" i="16" s="1"/>
  <c r="I393" i="16" s="1"/>
  <c r="J394" i="16" s="1"/>
  <c r="K395" i="16" s="1"/>
  <c r="L396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P389" i="16" l="1"/>
  <c r="Q389" i="16"/>
  <c r="R390" i="16" s="1"/>
  <c r="S391" i="16" s="1"/>
  <c r="T392" i="16" s="1"/>
  <c r="D390" i="16"/>
  <c r="E390" i="16"/>
  <c r="F391" i="16" s="1"/>
  <c r="G392" i="16" s="1"/>
  <c r="H393" i="16" s="1"/>
  <c r="I394" i="16" s="1"/>
  <c r="J395" i="16" s="1"/>
  <c r="K396" i="16" s="1"/>
  <c r="L397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P390" i="16" l="1"/>
  <c r="Q390" i="16"/>
  <c r="R391" i="16" s="1"/>
  <c r="S392" i="16" s="1"/>
  <c r="T393" i="16" s="1"/>
  <c r="D391" i="16"/>
  <c r="E391" i="16"/>
  <c r="F392" i="16" s="1"/>
  <c r="G393" i="16" s="1"/>
  <c r="H394" i="16" s="1"/>
  <c r="I395" i="16" s="1"/>
  <c r="J396" i="16" s="1"/>
  <c r="K397" i="16" s="1"/>
  <c r="L398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P391" i="16" l="1"/>
  <c r="Q391" i="16"/>
  <c r="R392" i="16" s="1"/>
  <c r="S393" i="16" s="1"/>
  <c r="T394" i="16" s="1"/>
  <c r="D392" i="16"/>
  <c r="E392" i="16"/>
  <c r="F393" i="16" s="1"/>
  <c r="G394" i="16" s="1"/>
  <c r="H395" i="16" s="1"/>
  <c r="I396" i="16" s="1"/>
  <c r="J397" i="16" s="1"/>
  <c r="K398" i="16" s="1"/>
  <c r="L399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Q392" i="16" l="1"/>
  <c r="R393" i="16" s="1"/>
  <c r="S394" i="16" s="1"/>
  <c r="T395" i="16" s="1"/>
  <c r="P392" i="16"/>
  <c r="D393" i="16"/>
  <c r="E393" i="16"/>
  <c r="F394" i="16" s="1"/>
  <c r="G395" i="16" s="1"/>
  <c r="H396" i="16" s="1"/>
  <c r="I397" i="16" s="1"/>
  <c r="J398" i="16" s="1"/>
  <c r="K399" i="16" s="1"/>
  <c r="L400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Q393" i="16" l="1"/>
  <c r="R394" i="16" s="1"/>
  <c r="S395" i="16" s="1"/>
  <c r="T396" i="16" s="1"/>
  <c r="P393" i="16"/>
  <c r="D394" i="16"/>
  <c r="E394" i="16"/>
  <c r="F395" i="16" s="1"/>
  <c r="G396" i="16" s="1"/>
  <c r="H397" i="16" s="1"/>
  <c r="I398" i="16" s="1"/>
  <c r="J399" i="16" s="1"/>
  <c r="K400" i="16" s="1"/>
  <c r="L401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P394" i="16" l="1"/>
  <c r="Q394" i="16"/>
  <c r="R395" i="16" s="1"/>
  <c r="S396" i="16" s="1"/>
  <c r="T397" i="16" s="1"/>
  <c r="D395" i="16"/>
  <c r="E395" i="16"/>
  <c r="F396" i="16" s="1"/>
  <c r="G397" i="16" s="1"/>
  <c r="H398" i="16" s="1"/>
  <c r="I399" i="16" s="1"/>
  <c r="J400" i="16" s="1"/>
  <c r="K401" i="16" s="1"/>
  <c r="L402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Q395" i="16" l="1"/>
  <c r="R396" i="16" s="1"/>
  <c r="S397" i="16" s="1"/>
  <c r="T398" i="16" s="1"/>
  <c r="P395" i="16"/>
  <c r="D396" i="16"/>
  <c r="E396" i="16"/>
  <c r="F397" i="16" s="1"/>
  <c r="G398" i="16" s="1"/>
  <c r="H399" i="16" s="1"/>
  <c r="I400" i="16" s="1"/>
  <c r="J401" i="16" s="1"/>
  <c r="K402" i="16" s="1"/>
  <c r="L403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Q396" i="16" l="1"/>
  <c r="R397" i="16" s="1"/>
  <c r="S398" i="16" s="1"/>
  <c r="T399" i="16" s="1"/>
  <c r="P396" i="16"/>
  <c r="D397" i="16"/>
  <c r="E397" i="16"/>
  <c r="F398" i="16" s="1"/>
  <c r="G399" i="16" s="1"/>
  <c r="H400" i="16" s="1"/>
  <c r="I401" i="16" s="1"/>
  <c r="J402" i="16" s="1"/>
  <c r="K403" i="16" s="1"/>
  <c r="L404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Q397" i="16" l="1"/>
  <c r="R398" i="16" s="1"/>
  <c r="S399" i="16" s="1"/>
  <c r="T400" i="16" s="1"/>
  <c r="P397" i="16"/>
  <c r="D398" i="16"/>
  <c r="E398" i="16"/>
  <c r="F399" i="16" s="1"/>
  <c r="G400" i="16" s="1"/>
  <c r="H401" i="16" s="1"/>
  <c r="I402" i="16" s="1"/>
  <c r="J403" i="16" s="1"/>
  <c r="K404" i="16" s="1"/>
  <c r="L405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Q398" i="16" l="1"/>
  <c r="R399" i="16" s="1"/>
  <c r="S400" i="16" s="1"/>
  <c r="T401" i="16" s="1"/>
  <c r="P398" i="16"/>
  <c r="D399" i="16"/>
  <c r="E399" i="16"/>
  <c r="F400" i="16" s="1"/>
  <c r="G401" i="16" s="1"/>
  <c r="H402" i="16" s="1"/>
  <c r="I403" i="16" s="1"/>
  <c r="J404" i="16" s="1"/>
  <c r="K405" i="16" s="1"/>
  <c r="L406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P399" i="16" l="1"/>
  <c r="Q399" i="16"/>
  <c r="R400" i="16" s="1"/>
  <c r="S401" i="16" s="1"/>
  <c r="T402" i="16" s="1"/>
  <c r="D400" i="16"/>
  <c r="E400" i="16"/>
  <c r="F401" i="16" s="1"/>
  <c r="G402" i="16" s="1"/>
  <c r="H403" i="16" s="1"/>
  <c r="I404" i="16" s="1"/>
  <c r="J405" i="16" s="1"/>
  <c r="K406" i="16" s="1"/>
  <c r="L407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P400" i="16" l="1"/>
  <c r="Q400" i="16"/>
  <c r="R401" i="16" s="1"/>
  <c r="S402" i="16" s="1"/>
  <c r="T403" i="16" s="1"/>
  <c r="E401" i="16"/>
  <c r="F402" i="16" s="1"/>
  <c r="G403" i="16" s="1"/>
  <c r="H404" i="16" s="1"/>
  <c r="I405" i="16" s="1"/>
  <c r="J406" i="16" s="1"/>
  <c r="K407" i="16" s="1"/>
  <c r="L408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Q401" i="16" l="1"/>
  <c r="R402" i="16" s="1"/>
  <c r="S403" i="16" s="1"/>
  <c r="T404" i="16" s="1"/>
  <c r="P401" i="16"/>
  <c r="D402" i="16"/>
  <c r="E402" i="16"/>
  <c r="F403" i="16" s="1"/>
  <c r="G404" i="16" s="1"/>
  <c r="H405" i="16" s="1"/>
  <c r="I406" i="16" s="1"/>
  <c r="J407" i="16" s="1"/>
  <c r="K408" i="16" s="1"/>
  <c r="L409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Q402" i="16" l="1"/>
  <c r="R403" i="16" s="1"/>
  <c r="S404" i="16" s="1"/>
  <c r="T405" i="16" s="1"/>
  <c r="P402" i="16"/>
  <c r="E403" i="16"/>
  <c r="F404" i="16" s="1"/>
  <c r="G405" i="16" s="1"/>
  <c r="H406" i="16" s="1"/>
  <c r="I407" i="16" s="1"/>
  <c r="J408" i="16" s="1"/>
  <c r="K409" i="16" s="1"/>
  <c r="L410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Q403" i="16" l="1"/>
  <c r="R404" i="16" s="1"/>
  <c r="S405" i="16" s="1"/>
  <c r="T406" i="16" s="1"/>
  <c r="P403" i="16"/>
  <c r="D404" i="16"/>
  <c r="E404" i="16"/>
  <c r="F405" i="16" s="1"/>
  <c r="G406" i="16" s="1"/>
  <c r="H407" i="16" s="1"/>
  <c r="I408" i="16" s="1"/>
  <c r="J409" i="16" s="1"/>
  <c r="K410" i="16" s="1"/>
  <c r="L411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P404" i="16" l="1"/>
  <c r="Q404" i="16"/>
  <c r="R405" i="16" s="1"/>
  <c r="S406" i="16" s="1"/>
  <c r="T407" i="16" s="1"/>
  <c r="D405" i="16"/>
  <c r="E405" i="16"/>
  <c r="F406" i="16" s="1"/>
  <c r="G407" i="16" s="1"/>
  <c r="H408" i="16" s="1"/>
  <c r="I409" i="16" s="1"/>
  <c r="J410" i="16" s="1"/>
  <c r="K411" i="16" s="1"/>
  <c r="L412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Q405" i="16" l="1"/>
  <c r="R406" i="16" s="1"/>
  <c r="S407" i="16" s="1"/>
  <c r="T408" i="16" s="1"/>
  <c r="P405" i="16"/>
  <c r="D406" i="16"/>
  <c r="E406" i="16"/>
  <c r="F407" i="16" s="1"/>
  <c r="G408" i="16" s="1"/>
  <c r="H409" i="16" s="1"/>
  <c r="I410" i="16" s="1"/>
  <c r="J411" i="16" s="1"/>
  <c r="K412" i="16" s="1"/>
  <c r="L413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P406" i="16" l="1"/>
  <c r="Q406" i="16"/>
  <c r="R407" i="16" s="1"/>
  <c r="S408" i="16" s="1"/>
  <c r="T409" i="16" s="1"/>
  <c r="D407" i="16"/>
  <c r="E407" i="16"/>
  <c r="F408" i="16" s="1"/>
  <c r="G409" i="16" s="1"/>
  <c r="H410" i="16" s="1"/>
  <c r="I411" i="16" s="1"/>
  <c r="J412" i="16" s="1"/>
  <c r="K413" i="16" s="1"/>
  <c r="L414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Q407" i="16" l="1"/>
  <c r="R408" i="16" s="1"/>
  <c r="S409" i="16" s="1"/>
  <c r="T410" i="16" s="1"/>
  <c r="P407" i="16"/>
  <c r="D408" i="16"/>
  <c r="E408" i="16"/>
  <c r="F409" i="16" s="1"/>
  <c r="G410" i="16" s="1"/>
  <c r="H411" i="16" s="1"/>
  <c r="I412" i="16" s="1"/>
  <c r="J413" i="16" s="1"/>
  <c r="K414" i="16" s="1"/>
  <c r="L415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Q408" i="16" l="1"/>
  <c r="R409" i="16" s="1"/>
  <c r="S410" i="16" s="1"/>
  <c r="T411" i="16" s="1"/>
  <c r="P408" i="16"/>
  <c r="D409" i="16"/>
  <c r="E409" i="16"/>
  <c r="F410" i="16" s="1"/>
  <c r="G411" i="16" s="1"/>
  <c r="H412" i="16" s="1"/>
  <c r="I413" i="16" s="1"/>
  <c r="J414" i="16" s="1"/>
  <c r="K415" i="16" s="1"/>
  <c r="L416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Q409" i="16" l="1"/>
  <c r="R410" i="16" s="1"/>
  <c r="S411" i="16" s="1"/>
  <c r="T412" i="16" s="1"/>
  <c r="P409" i="16"/>
  <c r="D410" i="16"/>
  <c r="E410" i="16"/>
  <c r="F411" i="16" s="1"/>
  <c r="G412" i="16" s="1"/>
  <c r="H413" i="16" s="1"/>
  <c r="I414" i="16" s="1"/>
  <c r="J415" i="16" s="1"/>
  <c r="K416" i="16" s="1"/>
  <c r="L417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P410" i="16" l="1"/>
  <c r="Q410" i="16"/>
  <c r="R411" i="16" s="1"/>
  <c r="S412" i="16" s="1"/>
  <c r="T413" i="16" s="1"/>
  <c r="E411" i="16"/>
  <c r="F412" i="16" s="1"/>
  <c r="G413" i="16" s="1"/>
  <c r="H414" i="16" s="1"/>
  <c r="I415" i="16" s="1"/>
  <c r="J416" i="16" s="1"/>
  <c r="K417" i="16" s="1"/>
  <c r="L418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Q411" i="16" l="1"/>
  <c r="R412" i="16" s="1"/>
  <c r="S413" i="16" s="1"/>
  <c r="T414" i="16" s="1"/>
  <c r="P411" i="16"/>
  <c r="D412" i="16"/>
  <c r="E412" i="16"/>
  <c r="F413" i="16" s="1"/>
  <c r="G414" i="16" s="1"/>
  <c r="H415" i="16" s="1"/>
  <c r="I416" i="16" s="1"/>
  <c r="J417" i="16" s="1"/>
  <c r="K418" i="16" s="1"/>
  <c r="L419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Q412" i="16" l="1"/>
  <c r="R413" i="16" s="1"/>
  <c r="S414" i="16" s="1"/>
  <c r="T415" i="16" s="1"/>
  <c r="P412" i="16"/>
  <c r="D413" i="16"/>
  <c r="E413" i="16"/>
  <c r="F414" i="16" s="1"/>
  <c r="G415" i="16" s="1"/>
  <c r="H416" i="16" s="1"/>
  <c r="I417" i="16" s="1"/>
  <c r="J418" i="16" s="1"/>
  <c r="K419" i="16" s="1"/>
  <c r="L420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Q413" i="16" l="1"/>
  <c r="R414" i="16" s="1"/>
  <c r="S415" i="16" s="1"/>
  <c r="T416" i="16" s="1"/>
  <c r="P413" i="16"/>
  <c r="D414" i="16"/>
  <c r="E414" i="16"/>
  <c r="F415" i="16" s="1"/>
  <c r="G416" i="16" s="1"/>
  <c r="H417" i="16" s="1"/>
  <c r="I418" i="16" s="1"/>
  <c r="J419" i="16" s="1"/>
  <c r="K420" i="16" s="1"/>
  <c r="L421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P414" i="16" l="1"/>
  <c r="Q414" i="16"/>
  <c r="R415" i="16" s="1"/>
  <c r="S416" i="16" s="1"/>
  <c r="T417" i="16" s="1"/>
  <c r="D415" i="16"/>
  <c r="E415" i="16"/>
  <c r="F416" i="16" s="1"/>
  <c r="G417" i="16" s="1"/>
  <c r="H418" i="16" s="1"/>
  <c r="I419" i="16" s="1"/>
  <c r="J420" i="16" s="1"/>
  <c r="K421" i="16" s="1"/>
  <c r="L422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Q415" i="16" l="1"/>
  <c r="R416" i="16" s="1"/>
  <c r="S417" i="16" s="1"/>
  <c r="T418" i="16" s="1"/>
  <c r="P415" i="16"/>
  <c r="E416" i="16"/>
  <c r="F417" i="16" s="1"/>
  <c r="G418" i="16" s="1"/>
  <c r="H419" i="16" s="1"/>
  <c r="I420" i="16" s="1"/>
  <c r="J421" i="16" s="1"/>
  <c r="K422" i="16" s="1"/>
  <c r="L423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P416" i="16" l="1"/>
  <c r="Q416" i="16"/>
  <c r="R417" i="16" s="1"/>
  <c r="S418" i="16" s="1"/>
  <c r="T419" i="16" s="1"/>
  <c r="D417" i="16"/>
  <c r="E417" i="16"/>
  <c r="F418" i="16" s="1"/>
  <c r="G419" i="16" s="1"/>
  <c r="H420" i="16" s="1"/>
  <c r="I421" i="16" s="1"/>
  <c r="J422" i="16" s="1"/>
  <c r="K423" i="16" s="1"/>
  <c r="L424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P417" i="16" l="1"/>
  <c r="Q417" i="16"/>
  <c r="R418" i="16" s="1"/>
  <c r="S419" i="16" s="1"/>
  <c r="T420" i="16" s="1"/>
  <c r="D418" i="16"/>
  <c r="E418" i="16"/>
  <c r="F419" i="16" s="1"/>
  <c r="G420" i="16" s="1"/>
  <c r="H421" i="16" s="1"/>
  <c r="I422" i="16" s="1"/>
  <c r="J423" i="16" s="1"/>
  <c r="K424" i="16" s="1"/>
  <c r="L425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P418" i="16" l="1"/>
  <c r="Q418" i="16"/>
  <c r="R419" i="16" s="1"/>
  <c r="S420" i="16" s="1"/>
  <c r="T421" i="16" s="1"/>
  <c r="D419" i="16"/>
  <c r="E419" i="16"/>
  <c r="F420" i="16" s="1"/>
  <c r="G421" i="16" s="1"/>
  <c r="H422" i="16" s="1"/>
  <c r="I423" i="16" s="1"/>
  <c r="J424" i="16" s="1"/>
  <c r="K425" i="16" s="1"/>
  <c r="L426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P419" i="16" l="1"/>
  <c r="Q419" i="16"/>
  <c r="R420" i="16" s="1"/>
  <c r="S421" i="16" s="1"/>
  <c r="T422" i="16" s="1"/>
  <c r="D420" i="16"/>
  <c r="E420" i="16"/>
  <c r="F421" i="16" s="1"/>
  <c r="G422" i="16" s="1"/>
  <c r="H423" i="16" s="1"/>
  <c r="I424" i="16" s="1"/>
  <c r="J425" i="16" s="1"/>
  <c r="K426" i="16" s="1"/>
  <c r="L427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Q420" i="16" l="1"/>
  <c r="R421" i="16" s="1"/>
  <c r="S422" i="16" s="1"/>
  <c r="T423" i="16" s="1"/>
  <c r="P420" i="16"/>
  <c r="D421" i="16"/>
  <c r="E421" i="16"/>
  <c r="F422" i="16" s="1"/>
  <c r="G423" i="16" s="1"/>
  <c r="H424" i="16" s="1"/>
  <c r="I425" i="16" s="1"/>
  <c r="J426" i="16" s="1"/>
  <c r="K427" i="16" s="1"/>
  <c r="L428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P421" i="16" l="1"/>
  <c r="Q421" i="16"/>
  <c r="R422" i="16" s="1"/>
  <c r="S423" i="16" s="1"/>
  <c r="T424" i="16" s="1"/>
  <c r="D422" i="16"/>
  <c r="E422" i="16"/>
  <c r="F423" i="16" s="1"/>
  <c r="G424" i="16" s="1"/>
  <c r="H425" i="16" s="1"/>
  <c r="I426" i="16" s="1"/>
  <c r="J427" i="16" s="1"/>
  <c r="K428" i="16" s="1"/>
  <c r="L429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P422" i="16" l="1"/>
  <c r="Q422" i="16"/>
  <c r="R423" i="16" s="1"/>
  <c r="S424" i="16" s="1"/>
  <c r="T425" i="16" s="1"/>
  <c r="D423" i="16"/>
  <c r="E423" i="16"/>
  <c r="F424" i="16" s="1"/>
  <c r="G425" i="16" s="1"/>
  <c r="H426" i="16" s="1"/>
  <c r="I427" i="16" s="1"/>
  <c r="J428" i="16" s="1"/>
  <c r="K429" i="16" s="1"/>
  <c r="L430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P423" i="16" l="1"/>
  <c r="Q423" i="16"/>
  <c r="R424" i="16" s="1"/>
  <c r="S425" i="16" s="1"/>
  <c r="T426" i="16" s="1"/>
  <c r="E424" i="16"/>
  <c r="F425" i="16" s="1"/>
  <c r="G426" i="16" s="1"/>
  <c r="H427" i="16" s="1"/>
  <c r="I428" i="16" s="1"/>
  <c r="J429" i="16" s="1"/>
  <c r="K430" i="16" s="1"/>
  <c r="L431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Q424" i="16" l="1"/>
  <c r="R425" i="16" s="1"/>
  <c r="S426" i="16" s="1"/>
  <c r="T427" i="16" s="1"/>
  <c r="P424" i="16"/>
  <c r="D425" i="16"/>
  <c r="E425" i="16"/>
  <c r="F426" i="16" s="1"/>
  <c r="G427" i="16" s="1"/>
  <c r="H428" i="16" s="1"/>
  <c r="I429" i="16" s="1"/>
  <c r="J430" i="16" s="1"/>
  <c r="K431" i="16" s="1"/>
  <c r="L432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Q425" i="16" l="1"/>
  <c r="R426" i="16" s="1"/>
  <c r="S427" i="16" s="1"/>
  <c r="T428" i="16" s="1"/>
  <c r="P425" i="16"/>
  <c r="D426" i="16"/>
  <c r="E426" i="16"/>
  <c r="F427" i="16" s="1"/>
  <c r="G428" i="16" s="1"/>
  <c r="H429" i="16" s="1"/>
  <c r="I430" i="16" s="1"/>
  <c r="J431" i="16" s="1"/>
  <c r="K432" i="16" s="1"/>
  <c r="L433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P426" i="16" l="1"/>
  <c r="Q426" i="16"/>
  <c r="R427" i="16" s="1"/>
  <c r="S428" i="16" s="1"/>
  <c r="T429" i="16" s="1"/>
  <c r="D427" i="16"/>
  <c r="E427" i="16"/>
  <c r="F428" i="16" s="1"/>
  <c r="G429" i="16" s="1"/>
  <c r="H430" i="16" s="1"/>
  <c r="I431" i="16" s="1"/>
  <c r="J432" i="16" s="1"/>
  <c r="K433" i="16" s="1"/>
  <c r="L434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Q427" i="16" l="1"/>
  <c r="R428" i="16" s="1"/>
  <c r="S429" i="16" s="1"/>
  <c r="T430" i="16" s="1"/>
  <c r="P427" i="16"/>
  <c r="D428" i="16"/>
  <c r="E428" i="16"/>
  <c r="F429" i="16" s="1"/>
  <c r="G430" i="16" s="1"/>
  <c r="H431" i="16" s="1"/>
  <c r="I432" i="16" s="1"/>
  <c r="J433" i="16" s="1"/>
  <c r="K434" i="16" s="1"/>
  <c r="L435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P428" i="16" l="1"/>
  <c r="Q428" i="16"/>
  <c r="R429" i="16" s="1"/>
  <c r="S430" i="16" s="1"/>
  <c r="T431" i="16" s="1"/>
  <c r="D429" i="16"/>
  <c r="E429" i="16"/>
  <c r="F430" i="16" s="1"/>
  <c r="G431" i="16" s="1"/>
  <c r="H432" i="16" s="1"/>
  <c r="I433" i="16" s="1"/>
  <c r="J434" i="16" s="1"/>
  <c r="K435" i="16" s="1"/>
  <c r="L436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P429" i="16" l="1"/>
  <c r="Q429" i="16"/>
  <c r="R430" i="16" s="1"/>
  <c r="S431" i="16" s="1"/>
  <c r="T432" i="16" s="1"/>
  <c r="D430" i="16"/>
  <c r="E430" i="16"/>
  <c r="F431" i="16" s="1"/>
  <c r="G432" i="16" s="1"/>
  <c r="H433" i="16" s="1"/>
  <c r="I434" i="16" s="1"/>
  <c r="J435" i="16" s="1"/>
  <c r="K436" i="16" s="1"/>
  <c r="L437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Q430" i="16" l="1"/>
  <c r="R431" i="16" s="1"/>
  <c r="S432" i="16" s="1"/>
  <c r="T433" i="16" s="1"/>
  <c r="P430" i="16"/>
  <c r="D431" i="16"/>
  <c r="E431" i="16"/>
  <c r="F432" i="16" s="1"/>
  <c r="G433" i="16" s="1"/>
  <c r="H434" i="16" s="1"/>
  <c r="I435" i="16" s="1"/>
  <c r="J436" i="16" s="1"/>
  <c r="K437" i="16" s="1"/>
  <c r="L438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Q431" i="16" l="1"/>
  <c r="R432" i="16" s="1"/>
  <c r="S433" i="16" s="1"/>
  <c r="T434" i="16" s="1"/>
  <c r="P431" i="16"/>
  <c r="D432" i="16"/>
  <c r="E432" i="16"/>
  <c r="F433" i="16" s="1"/>
  <c r="G434" i="16" s="1"/>
  <c r="H435" i="16" s="1"/>
  <c r="I436" i="16" s="1"/>
  <c r="J437" i="16" s="1"/>
  <c r="K438" i="16" s="1"/>
  <c r="L439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P432" i="16" l="1"/>
  <c r="Q432" i="16"/>
  <c r="R433" i="16" s="1"/>
  <c r="S434" i="16" s="1"/>
  <c r="T435" i="16" s="1"/>
  <c r="D433" i="16"/>
  <c r="E433" i="16"/>
  <c r="F434" i="16" s="1"/>
  <c r="G435" i="16" s="1"/>
  <c r="H436" i="16" s="1"/>
  <c r="I437" i="16" s="1"/>
  <c r="J438" i="16" s="1"/>
  <c r="K439" i="16" s="1"/>
  <c r="L440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P433" i="16" l="1"/>
  <c r="Q433" i="16"/>
  <c r="R434" i="16" s="1"/>
  <c r="S435" i="16" s="1"/>
  <c r="T436" i="16" s="1"/>
  <c r="D434" i="16"/>
  <c r="E434" i="16"/>
  <c r="F435" i="16" s="1"/>
  <c r="G436" i="16" s="1"/>
  <c r="H437" i="16" s="1"/>
  <c r="I438" i="16" s="1"/>
  <c r="J439" i="16" s="1"/>
  <c r="K440" i="16" s="1"/>
  <c r="L441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Q434" i="16" l="1"/>
  <c r="R435" i="16" s="1"/>
  <c r="S436" i="16" s="1"/>
  <c r="T437" i="16" s="1"/>
  <c r="P434" i="16"/>
  <c r="D435" i="16"/>
  <c r="E435" i="16"/>
  <c r="F436" i="16" s="1"/>
  <c r="G437" i="16" s="1"/>
  <c r="H438" i="16" s="1"/>
  <c r="I439" i="16" s="1"/>
  <c r="J440" i="16" s="1"/>
  <c r="K441" i="16" s="1"/>
  <c r="L442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Q435" i="16" l="1"/>
  <c r="R436" i="16" s="1"/>
  <c r="S437" i="16" s="1"/>
  <c r="T438" i="16" s="1"/>
  <c r="P435" i="16"/>
  <c r="D436" i="16"/>
  <c r="E436" i="16"/>
  <c r="F437" i="16" s="1"/>
  <c r="G438" i="16" s="1"/>
  <c r="H439" i="16" s="1"/>
  <c r="I440" i="16" s="1"/>
  <c r="J441" i="16" s="1"/>
  <c r="K442" i="16" s="1"/>
  <c r="L443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P436" i="16" l="1"/>
  <c r="Q436" i="16"/>
  <c r="R437" i="16" s="1"/>
  <c r="S438" i="16" s="1"/>
  <c r="T439" i="16" s="1"/>
  <c r="D437" i="16"/>
  <c r="E437" i="16"/>
  <c r="F438" i="16" s="1"/>
  <c r="G439" i="16" s="1"/>
  <c r="H440" i="16" s="1"/>
  <c r="I441" i="16" s="1"/>
  <c r="J442" i="16" s="1"/>
  <c r="K443" i="16" s="1"/>
  <c r="L444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P437" i="16" l="1"/>
  <c r="Q437" i="16"/>
  <c r="R438" i="16" s="1"/>
  <c r="S439" i="16" s="1"/>
  <c r="T440" i="16" s="1"/>
  <c r="D438" i="16"/>
  <c r="E438" i="16"/>
  <c r="F439" i="16" s="1"/>
  <c r="G440" i="16" s="1"/>
  <c r="H441" i="16" s="1"/>
  <c r="I442" i="16" s="1"/>
  <c r="J443" i="16" s="1"/>
  <c r="K444" i="16" s="1"/>
  <c r="L445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P438" i="16" l="1"/>
  <c r="Q438" i="16"/>
  <c r="R439" i="16" s="1"/>
  <c r="S440" i="16" s="1"/>
  <c r="T441" i="16" s="1"/>
  <c r="L99" i="4"/>
  <c r="D439" i="16"/>
  <c r="E439" i="16"/>
  <c r="F440" i="16" s="1"/>
  <c r="G441" i="16" s="1"/>
  <c r="H442" i="16" s="1"/>
  <c r="I443" i="16" s="1"/>
  <c r="J444" i="16" s="1"/>
  <c r="K445" i="16" s="1"/>
  <c r="L446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Q439" i="16" l="1"/>
  <c r="R440" i="16" s="1"/>
  <c r="S441" i="16" s="1"/>
  <c r="T442" i="16" s="1"/>
  <c r="P439" i="16"/>
  <c r="E440" i="16"/>
  <c r="F441" i="16" s="1"/>
  <c r="G442" i="16" s="1"/>
  <c r="H443" i="16" s="1"/>
  <c r="I444" i="16" s="1"/>
  <c r="J445" i="16" s="1"/>
  <c r="K446" i="16" s="1"/>
  <c r="L447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P440" i="16" l="1"/>
  <c r="Q440" i="16"/>
  <c r="R441" i="16" s="1"/>
  <c r="S442" i="16" s="1"/>
  <c r="T443" i="16" s="1"/>
  <c r="D441" i="16"/>
  <c r="E441" i="16"/>
  <c r="F442" i="16" s="1"/>
  <c r="G443" i="16" s="1"/>
  <c r="H444" i="16" s="1"/>
  <c r="I445" i="16" s="1"/>
  <c r="J446" i="16" s="1"/>
  <c r="K447" i="16" s="1"/>
  <c r="L448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Q441" i="16" l="1"/>
  <c r="R442" i="16" s="1"/>
  <c r="S443" i="16" s="1"/>
  <c r="T444" i="16" s="1"/>
  <c r="P441" i="16"/>
  <c r="D442" i="16"/>
  <c r="E442" i="16"/>
  <c r="F443" i="16" s="1"/>
  <c r="G444" i="16" s="1"/>
  <c r="H445" i="16" s="1"/>
  <c r="I446" i="16" s="1"/>
  <c r="J447" i="16" s="1"/>
  <c r="K448" i="16" s="1"/>
  <c r="L449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P442" i="16" l="1"/>
  <c r="Q442" i="16"/>
  <c r="R443" i="16" s="1"/>
  <c r="S444" i="16" s="1"/>
  <c r="T445" i="16" s="1"/>
  <c r="E443" i="16"/>
  <c r="F444" i="16" s="1"/>
  <c r="G445" i="16" s="1"/>
  <c r="H446" i="16" s="1"/>
  <c r="I447" i="16" s="1"/>
  <c r="J448" i="16" s="1"/>
  <c r="K449" i="16" s="1"/>
  <c r="L450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Q443" i="16" l="1"/>
  <c r="R444" i="16" s="1"/>
  <c r="S445" i="16" s="1"/>
  <c r="T446" i="16" s="1"/>
  <c r="P443" i="16"/>
  <c r="E444" i="16"/>
  <c r="F445" i="16" s="1"/>
  <c r="G446" i="16" s="1"/>
  <c r="H447" i="16" s="1"/>
  <c r="I448" i="16" s="1"/>
  <c r="J449" i="16" s="1"/>
  <c r="K450" i="16" s="1"/>
  <c r="L451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P444" i="16" l="1"/>
  <c r="Q444" i="16"/>
  <c r="R445" i="16" s="1"/>
  <c r="S446" i="16" s="1"/>
  <c r="T447" i="16" s="1"/>
  <c r="D445" i="16"/>
  <c r="E445" i="16"/>
  <c r="F446" i="16" s="1"/>
  <c r="G447" i="16" s="1"/>
  <c r="H448" i="16" s="1"/>
  <c r="I449" i="16" s="1"/>
  <c r="J450" i="16" s="1"/>
  <c r="K451" i="16" s="1"/>
  <c r="L452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P445" i="16" l="1"/>
  <c r="Q445" i="16"/>
  <c r="R446" i="16" s="1"/>
  <c r="S447" i="16" s="1"/>
  <c r="T448" i="16" s="1"/>
  <c r="D446" i="16"/>
  <c r="E446" i="16"/>
  <c r="F447" i="16" s="1"/>
  <c r="G448" i="16" s="1"/>
  <c r="H449" i="16" s="1"/>
  <c r="I450" i="16" s="1"/>
  <c r="J451" i="16" s="1"/>
  <c r="K452" i="16" s="1"/>
  <c r="L453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P446" i="16" l="1"/>
  <c r="Q446" i="16"/>
  <c r="R447" i="16" s="1"/>
  <c r="S448" i="16" s="1"/>
  <c r="T449" i="16" s="1"/>
  <c r="D447" i="16"/>
  <c r="E447" i="16"/>
  <c r="F448" i="16" s="1"/>
  <c r="G449" i="16" s="1"/>
  <c r="H450" i="16" s="1"/>
  <c r="I451" i="16" s="1"/>
  <c r="J452" i="16" s="1"/>
  <c r="K453" i="16" s="1"/>
  <c r="L454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P447" i="16" l="1"/>
  <c r="Q447" i="16"/>
  <c r="R448" i="16" s="1"/>
  <c r="S449" i="16" s="1"/>
  <c r="T450" i="16" s="1"/>
  <c r="E448" i="16"/>
  <c r="F449" i="16" s="1"/>
  <c r="G450" i="16" s="1"/>
  <c r="H451" i="16" s="1"/>
  <c r="I452" i="16" s="1"/>
  <c r="J453" i="16" s="1"/>
  <c r="K454" i="16" s="1"/>
  <c r="L455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P448" i="16" l="1"/>
  <c r="Q448" i="16"/>
  <c r="R449" i="16" s="1"/>
  <c r="S450" i="16" s="1"/>
  <c r="T451" i="16" s="1"/>
  <c r="E449" i="16"/>
  <c r="F450" i="16" s="1"/>
  <c r="G451" i="16" s="1"/>
  <c r="H452" i="16" s="1"/>
  <c r="I453" i="16" s="1"/>
  <c r="J454" i="16" s="1"/>
  <c r="K455" i="16" s="1"/>
  <c r="L456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P449" i="16" l="1"/>
  <c r="Q449" i="16"/>
  <c r="R450" i="16" s="1"/>
  <c r="S451" i="16" s="1"/>
  <c r="T452" i="16" s="1"/>
  <c r="D450" i="16"/>
  <c r="E450" i="16"/>
  <c r="F451" i="16" s="1"/>
  <c r="G452" i="16" s="1"/>
  <c r="H453" i="16" s="1"/>
  <c r="I454" i="16" s="1"/>
  <c r="J455" i="16" s="1"/>
  <c r="K456" i="16" s="1"/>
  <c r="L457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Q450" i="16" l="1"/>
  <c r="R451" i="16" s="1"/>
  <c r="S452" i="16" s="1"/>
  <c r="T453" i="16" s="1"/>
  <c r="P450" i="16"/>
  <c r="D451" i="16"/>
  <c r="E451" i="16"/>
  <c r="F452" i="16" s="1"/>
  <c r="G453" i="16" s="1"/>
  <c r="H454" i="16" s="1"/>
  <c r="I455" i="16" s="1"/>
  <c r="J456" i="16" s="1"/>
  <c r="K457" i="16" s="1"/>
  <c r="L458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P451" i="16" l="1"/>
  <c r="Q451" i="16"/>
  <c r="R452" i="16" s="1"/>
  <c r="S453" i="16" s="1"/>
  <c r="T454" i="16" s="1"/>
  <c r="D452" i="16"/>
  <c r="E452" i="16"/>
  <c r="F453" i="16" s="1"/>
  <c r="G454" i="16" s="1"/>
  <c r="H455" i="16" s="1"/>
  <c r="I456" i="16" s="1"/>
  <c r="J457" i="16" s="1"/>
  <c r="K458" i="16" s="1"/>
  <c r="L459" i="16" s="1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P452" i="16" l="1"/>
  <c r="Q452" i="16"/>
  <c r="R453" i="16" s="1"/>
  <c r="S454" i="16" s="1"/>
  <c r="T455" i="16" s="1"/>
  <c r="D453" i="16"/>
  <c r="E453" i="16"/>
  <c r="F454" i="16" s="1"/>
  <c r="G455" i="16" s="1"/>
  <c r="H456" i="16" s="1"/>
  <c r="I457" i="16" s="1"/>
  <c r="J458" i="16" s="1"/>
  <c r="K459" i="16" s="1"/>
  <c r="L460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P453" i="16" l="1"/>
  <c r="Q453" i="16"/>
  <c r="R454" i="16" s="1"/>
  <c r="S455" i="16" s="1"/>
  <c r="T456" i="16" s="1"/>
  <c r="E454" i="16"/>
  <c r="F455" i="16" s="1"/>
  <c r="G456" i="16" s="1"/>
  <c r="H457" i="16" s="1"/>
  <c r="I458" i="16" s="1"/>
  <c r="J459" i="16" s="1"/>
  <c r="K460" i="16" s="1"/>
  <c r="L461" i="16" s="1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Q454" i="16" l="1"/>
  <c r="R455" i="16" s="1"/>
  <c r="S456" i="16" s="1"/>
  <c r="T457" i="16" s="1"/>
  <c r="P454" i="16"/>
  <c r="E455" i="16"/>
  <c r="F456" i="16" s="1"/>
  <c r="G457" i="16" s="1"/>
  <c r="H458" i="16" s="1"/>
  <c r="I459" i="16" s="1"/>
  <c r="J460" i="16" s="1"/>
  <c r="K461" i="16" s="1"/>
  <c r="L462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P455" i="16" l="1"/>
  <c r="Q455" i="16"/>
  <c r="R456" i="16" s="1"/>
  <c r="S457" i="16" s="1"/>
  <c r="T458" i="16" s="1"/>
  <c r="E456" i="16"/>
  <c r="F457" i="16" s="1"/>
  <c r="G458" i="16" s="1"/>
  <c r="H459" i="16" s="1"/>
  <c r="I460" i="16" s="1"/>
  <c r="J461" i="16" s="1"/>
  <c r="K462" i="16" s="1"/>
  <c r="L463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P456" i="16" l="1"/>
  <c r="Q456" i="16"/>
  <c r="R457" i="16" s="1"/>
  <c r="S458" i="16" s="1"/>
  <c r="T459" i="16" s="1"/>
  <c r="L103" i="4"/>
  <c r="E457" i="16"/>
  <c r="F458" i="16" s="1"/>
  <c r="G459" i="16" s="1"/>
  <c r="H460" i="16" s="1"/>
  <c r="I461" i="16" s="1"/>
  <c r="J462" i="16" s="1"/>
  <c r="K463" i="16" s="1"/>
  <c r="L464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P457" i="16" l="1"/>
  <c r="Q457" i="16"/>
  <c r="R458" i="16" s="1"/>
  <c r="S459" i="16" s="1"/>
  <c r="T460" i="16" s="1"/>
  <c r="E458" i="16"/>
  <c r="F459" i="16" s="1"/>
  <c r="G460" i="16" s="1"/>
  <c r="H461" i="16" s="1"/>
  <c r="I462" i="16" s="1"/>
  <c r="J463" i="16" s="1"/>
  <c r="K464" i="16" s="1"/>
  <c r="L465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P458" i="16" l="1"/>
  <c r="Q458" i="16"/>
  <c r="R459" i="16" s="1"/>
  <c r="S460" i="16" s="1"/>
  <c r="T461" i="16" s="1"/>
  <c r="E459" i="16"/>
  <c r="F460" i="16" s="1"/>
  <c r="G461" i="16" s="1"/>
  <c r="H462" i="16" s="1"/>
  <c r="I463" i="16" s="1"/>
  <c r="J464" i="16" s="1"/>
  <c r="K465" i="16" s="1"/>
  <c r="L466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P459" i="16" l="1"/>
  <c r="Q459" i="16"/>
  <c r="R460" i="16" s="1"/>
  <c r="S461" i="16" s="1"/>
  <c r="T462" i="16" s="1"/>
  <c r="E460" i="16"/>
  <c r="F461" i="16" s="1"/>
  <c r="G462" i="16" s="1"/>
  <c r="H463" i="16" s="1"/>
  <c r="I464" i="16" s="1"/>
  <c r="J465" i="16" s="1"/>
  <c r="K466" i="16" s="1"/>
  <c r="L467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P460" i="16" l="1"/>
  <c r="Q460" i="16"/>
  <c r="R461" i="16" s="1"/>
  <c r="S462" i="16" s="1"/>
  <c r="T463" i="16" s="1"/>
  <c r="D461" i="16"/>
  <c r="E461" i="16"/>
  <c r="F462" i="16" s="1"/>
  <c r="G463" i="16" s="1"/>
  <c r="H464" i="16" s="1"/>
  <c r="I465" i="16" s="1"/>
  <c r="J466" i="16" s="1"/>
  <c r="K467" i="16" s="1"/>
  <c r="L468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P461" i="16" l="1"/>
  <c r="Q461" i="16"/>
  <c r="R462" i="16" s="1"/>
  <c r="S463" i="16" s="1"/>
  <c r="T464" i="16" s="1"/>
  <c r="D462" i="16"/>
  <c r="E462" i="16"/>
  <c r="F463" i="16" s="1"/>
  <c r="G464" i="16" s="1"/>
  <c r="H465" i="16" s="1"/>
  <c r="I466" i="16" s="1"/>
  <c r="J467" i="16" s="1"/>
  <c r="K468" i="16" s="1"/>
  <c r="L469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Q462" i="16" l="1"/>
  <c r="R463" i="16" s="1"/>
  <c r="S464" i="16" s="1"/>
  <c r="T465" i="16" s="1"/>
  <c r="P462" i="16"/>
  <c r="D463" i="16"/>
  <c r="E463" i="16"/>
  <c r="F464" i="16" s="1"/>
  <c r="G465" i="16" s="1"/>
  <c r="H466" i="16" s="1"/>
  <c r="I467" i="16" s="1"/>
  <c r="J468" i="16" s="1"/>
  <c r="K469" i="16" s="1"/>
  <c r="L470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P463" i="16" l="1"/>
  <c r="Q463" i="16"/>
  <c r="R464" i="16" s="1"/>
  <c r="S465" i="16" s="1"/>
  <c r="T466" i="16" s="1"/>
  <c r="E464" i="16"/>
  <c r="F465" i="16" s="1"/>
  <c r="G466" i="16" s="1"/>
  <c r="H467" i="16" s="1"/>
  <c r="I468" i="16" s="1"/>
  <c r="J469" i="16" s="1"/>
  <c r="K470" i="16" s="1"/>
  <c r="L471" i="16" s="1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P464" i="16" l="1"/>
  <c r="Q464" i="16"/>
  <c r="R465" i="16" s="1"/>
  <c r="S466" i="16" s="1"/>
  <c r="T467" i="16" s="1"/>
  <c r="E465" i="16"/>
  <c r="F466" i="16" s="1"/>
  <c r="G467" i="16" s="1"/>
  <c r="H468" i="16" s="1"/>
  <c r="I469" i="16" s="1"/>
  <c r="J470" i="16" s="1"/>
  <c r="K471" i="16" s="1"/>
  <c r="L472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P465" i="16" l="1"/>
  <c r="Q465" i="16"/>
  <c r="R466" i="16" s="1"/>
  <c r="S467" i="16" s="1"/>
  <c r="T468" i="16" s="1"/>
  <c r="D466" i="16"/>
  <c r="E466" i="16"/>
  <c r="F467" i="16" s="1"/>
  <c r="G468" i="16" s="1"/>
  <c r="H469" i="16" s="1"/>
  <c r="I470" i="16" s="1"/>
  <c r="J471" i="16" s="1"/>
  <c r="K472" i="16" s="1"/>
  <c r="L473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P466" i="16" l="1"/>
  <c r="Q466" i="16"/>
  <c r="R467" i="16" s="1"/>
  <c r="S468" i="16" s="1"/>
  <c r="T469" i="16" s="1"/>
  <c r="D467" i="16"/>
  <c r="E467" i="16"/>
  <c r="F468" i="16" s="1"/>
  <c r="G469" i="16" s="1"/>
  <c r="H470" i="16" s="1"/>
  <c r="I471" i="16" s="1"/>
  <c r="J472" i="16" s="1"/>
  <c r="K473" i="16" s="1"/>
  <c r="L474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P467" i="16" l="1"/>
  <c r="Q467" i="16"/>
  <c r="R468" i="16" s="1"/>
  <c r="S469" i="16" s="1"/>
  <c r="T470" i="16" s="1"/>
  <c r="D468" i="16"/>
  <c r="E468" i="16"/>
  <c r="F469" i="16" s="1"/>
  <c r="G470" i="16" s="1"/>
  <c r="H471" i="16" s="1"/>
  <c r="I472" i="16" s="1"/>
  <c r="J473" i="16" s="1"/>
  <c r="K474" i="16" s="1"/>
  <c r="L475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P468" i="16" l="1"/>
  <c r="Q468" i="16"/>
  <c r="R469" i="16" s="1"/>
  <c r="S470" i="16" s="1"/>
  <c r="T471" i="16" s="1"/>
  <c r="D469" i="16"/>
  <c r="E469" i="16"/>
  <c r="F470" i="16" s="1"/>
  <c r="G471" i="16" s="1"/>
  <c r="H472" i="16" s="1"/>
  <c r="I473" i="16" s="1"/>
  <c r="J474" i="16" s="1"/>
  <c r="K475" i="16" s="1"/>
  <c r="L476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Q469" i="16" l="1"/>
  <c r="R470" i="16" s="1"/>
  <c r="S471" i="16" s="1"/>
  <c r="T472" i="16" s="1"/>
  <c r="P469" i="16"/>
  <c r="D470" i="16"/>
  <c r="E470" i="16"/>
  <c r="F471" i="16" s="1"/>
  <c r="G472" i="16" s="1"/>
  <c r="H473" i="16" s="1"/>
  <c r="I474" i="16" s="1"/>
  <c r="J475" i="16" s="1"/>
  <c r="K476" i="16" s="1"/>
  <c r="L477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Q470" i="16" l="1"/>
  <c r="R471" i="16" s="1"/>
  <c r="S472" i="16" s="1"/>
  <c r="T473" i="16" s="1"/>
  <c r="P470" i="16"/>
  <c r="D471" i="16"/>
  <c r="E471" i="16"/>
  <c r="F472" i="16" s="1"/>
  <c r="G473" i="16" s="1"/>
  <c r="H474" i="16" s="1"/>
  <c r="I475" i="16" s="1"/>
  <c r="J476" i="16" s="1"/>
  <c r="K477" i="16" s="1"/>
  <c r="L478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Q471" i="16" l="1"/>
  <c r="R472" i="16" s="1"/>
  <c r="S473" i="16" s="1"/>
  <c r="T474" i="16" s="1"/>
  <c r="P471" i="16"/>
  <c r="D472" i="16"/>
  <c r="E472" i="16"/>
  <c r="F473" i="16" s="1"/>
  <c r="G474" i="16" s="1"/>
  <c r="H475" i="16" s="1"/>
  <c r="I476" i="16" s="1"/>
  <c r="J477" i="16" s="1"/>
  <c r="K478" i="16" s="1"/>
  <c r="L479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P472" i="16" l="1"/>
  <c r="Q472" i="16"/>
  <c r="R473" i="16" s="1"/>
  <c r="S474" i="16" s="1"/>
  <c r="T475" i="16" s="1"/>
  <c r="E473" i="16"/>
  <c r="F474" i="16" s="1"/>
  <c r="G475" i="16" s="1"/>
  <c r="H476" i="16" s="1"/>
  <c r="I477" i="16" s="1"/>
  <c r="J478" i="16" s="1"/>
  <c r="K479" i="16" s="1"/>
  <c r="L480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Q473" i="16" l="1"/>
  <c r="R474" i="16" s="1"/>
  <c r="S475" i="16" s="1"/>
  <c r="T476" i="16" s="1"/>
  <c r="P473" i="16"/>
  <c r="D474" i="16"/>
  <c r="E474" i="16"/>
  <c r="F475" i="16" s="1"/>
  <c r="G476" i="16" s="1"/>
  <c r="H477" i="16" s="1"/>
  <c r="I478" i="16" s="1"/>
  <c r="J479" i="16" s="1"/>
  <c r="K480" i="16" s="1"/>
  <c r="L481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P474" i="16" l="1"/>
  <c r="Q474" i="16"/>
  <c r="R475" i="16" s="1"/>
  <c r="S476" i="16" s="1"/>
  <c r="T477" i="16" s="1"/>
  <c r="L107" i="4"/>
  <c r="D475" i="16"/>
  <c r="E475" i="16"/>
  <c r="F476" i="16" s="1"/>
  <c r="G477" i="16" s="1"/>
  <c r="H478" i="16" s="1"/>
  <c r="I479" i="16" s="1"/>
  <c r="J480" i="16" s="1"/>
  <c r="K481" i="16" s="1"/>
  <c r="L482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P475" i="16" l="1"/>
  <c r="Q475" i="16"/>
  <c r="R476" i="16" s="1"/>
  <c r="S477" i="16" s="1"/>
  <c r="T478" i="16" s="1"/>
  <c r="E476" i="16"/>
  <c r="F477" i="16" s="1"/>
  <c r="G478" i="16" s="1"/>
  <c r="H479" i="16" s="1"/>
  <c r="I480" i="16" s="1"/>
  <c r="J481" i="16" s="1"/>
  <c r="K482" i="16" s="1"/>
  <c r="L483" i="16" s="1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P476" i="16" l="1"/>
  <c r="Q476" i="16"/>
  <c r="R477" i="16" s="1"/>
  <c r="S478" i="16" s="1"/>
  <c r="T479" i="16" s="1"/>
  <c r="D477" i="16"/>
  <c r="E477" i="16"/>
  <c r="F478" i="16" s="1"/>
  <c r="G479" i="16" s="1"/>
  <c r="H480" i="16" s="1"/>
  <c r="I481" i="16" s="1"/>
  <c r="J482" i="16" s="1"/>
  <c r="K483" i="16" s="1"/>
  <c r="L484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Q477" i="16" l="1"/>
  <c r="R478" i="16" s="1"/>
  <c r="S479" i="16" s="1"/>
  <c r="T480" i="16" s="1"/>
  <c r="P477" i="16"/>
  <c r="D478" i="16"/>
  <c r="E478" i="16"/>
  <c r="F479" i="16" s="1"/>
  <c r="G480" i="16" s="1"/>
  <c r="H481" i="16" s="1"/>
  <c r="I482" i="16" s="1"/>
  <c r="J483" i="16" s="1"/>
  <c r="K484" i="16" s="1"/>
  <c r="L485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Q478" i="16" l="1"/>
  <c r="R479" i="16" s="1"/>
  <c r="S480" i="16" s="1"/>
  <c r="T481" i="16" s="1"/>
  <c r="P478" i="16"/>
  <c r="D479" i="16"/>
  <c r="E479" i="16"/>
  <c r="F480" i="16" s="1"/>
  <c r="G481" i="16" s="1"/>
  <c r="H482" i="16" s="1"/>
  <c r="I483" i="16" s="1"/>
  <c r="J484" i="16" s="1"/>
  <c r="K485" i="16" s="1"/>
  <c r="L486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P479" i="16" l="1"/>
  <c r="Q479" i="16"/>
  <c r="R480" i="16" s="1"/>
  <c r="S481" i="16" s="1"/>
  <c r="T482" i="16" s="1"/>
  <c r="E480" i="16"/>
  <c r="F481" i="16" s="1"/>
  <c r="G482" i="16" s="1"/>
  <c r="H483" i="16" s="1"/>
  <c r="I484" i="16" s="1"/>
  <c r="J485" i="16" s="1"/>
  <c r="K486" i="16" s="1"/>
  <c r="L487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P480" i="16" l="1"/>
  <c r="Q480" i="16"/>
  <c r="R481" i="16" s="1"/>
  <c r="S482" i="16" s="1"/>
  <c r="T483" i="16" s="1"/>
  <c r="E481" i="16"/>
  <c r="F482" i="16" s="1"/>
  <c r="G483" i="16" s="1"/>
  <c r="H484" i="16" s="1"/>
  <c r="I485" i="16" s="1"/>
  <c r="J486" i="16" s="1"/>
  <c r="K487" i="16" s="1"/>
  <c r="L488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Q481" i="16" l="1"/>
  <c r="R482" i="16" s="1"/>
  <c r="S483" i="16" s="1"/>
  <c r="T484" i="16" s="1"/>
  <c r="P481" i="16"/>
  <c r="E482" i="16"/>
  <c r="F483" i="16" s="1"/>
  <c r="G484" i="16" s="1"/>
  <c r="H485" i="16" s="1"/>
  <c r="I486" i="16" s="1"/>
  <c r="J487" i="16" s="1"/>
  <c r="K488" i="16" s="1"/>
  <c r="L489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P482" i="16" l="1"/>
  <c r="Q482" i="16"/>
  <c r="R483" i="16" s="1"/>
  <c r="S484" i="16" s="1"/>
  <c r="T485" i="16" s="1"/>
  <c r="D483" i="16"/>
  <c r="E483" i="16"/>
  <c r="F484" i="16" s="1"/>
  <c r="G485" i="16" s="1"/>
  <c r="H486" i="16" s="1"/>
  <c r="I487" i="16" s="1"/>
  <c r="J488" i="16" s="1"/>
  <c r="K489" i="16" s="1"/>
  <c r="L490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P483" i="16" l="1"/>
  <c r="Q483" i="16"/>
  <c r="R484" i="16" s="1"/>
  <c r="S485" i="16" s="1"/>
  <c r="T486" i="16" s="1"/>
  <c r="D484" i="16"/>
  <c r="E484" i="16"/>
  <c r="F485" i="16" s="1"/>
  <c r="G486" i="16" s="1"/>
  <c r="H487" i="16" s="1"/>
  <c r="I488" i="16" s="1"/>
  <c r="J489" i="16" s="1"/>
  <c r="K490" i="16" s="1"/>
  <c r="L491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P484" i="16" l="1"/>
  <c r="Q484" i="16"/>
  <c r="R485" i="16" s="1"/>
  <c r="S486" i="16" s="1"/>
  <c r="T487" i="16" s="1"/>
  <c r="E485" i="16"/>
  <c r="F486" i="16" s="1"/>
  <c r="G487" i="16" s="1"/>
  <c r="H488" i="16" s="1"/>
  <c r="I489" i="16" s="1"/>
  <c r="J490" i="16" s="1"/>
  <c r="K491" i="16" s="1"/>
  <c r="L492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P485" i="16" l="1"/>
  <c r="Q485" i="16"/>
  <c r="R486" i="16" s="1"/>
  <c r="S487" i="16" s="1"/>
  <c r="T488" i="16" s="1"/>
  <c r="E486" i="16"/>
  <c r="F487" i="16" s="1"/>
  <c r="G488" i="16" s="1"/>
  <c r="H489" i="16" s="1"/>
  <c r="I490" i="16" s="1"/>
  <c r="J491" i="16" s="1"/>
  <c r="K492" i="16" s="1"/>
  <c r="L493" i="16" s="1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Q486" i="16" l="1"/>
  <c r="R487" i="16" s="1"/>
  <c r="S488" i="16" s="1"/>
  <c r="T489" i="16" s="1"/>
  <c r="P486" i="16"/>
  <c r="E487" i="16"/>
  <c r="F488" i="16" s="1"/>
  <c r="G489" i="16" s="1"/>
  <c r="H490" i="16" s="1"/>
  <c r="I491" i="16" s="1"/>
  <c r="J492" i="16" s="1"/>
  <c r="K493" i="16" s="1"/>
  <c r="L494" i="16" s="1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P487" i="16" l="1"/>
  <c r="Q487" i="16"/>
  <c r="R488" i="16" s="1"/>
  <c r="S489" i="16" s="1"/>
  <c r="T490" i="16" s="1"/>
  <c r="E488" i="16"/>
  <c r="F489" i="16" s="1"/>
  <c r="G490" i="16" s="1"/>
  <c r="H491" i="16" s="1"/>
  <c r="I492" i="16" s="1"/>
  <c r="J493" i="16" s="1"/>
  <c r="K494" i="16" s="1"/>
  <c r="L495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P488" i="16" l="1"/>
  <c r="Q488" i="16"/>
  <c r="R489" i="16" s="1"/>
  <c r="S490" i="16" s="1"/>
  <c r="T491" i="16" s="1"/>
  <c r="D489" i="16"/>
  <c r="E489" i="16"/>
  <c r="F490" i="16" s="1"/>
  <c r="G491" i="16" s="1"/>
  <c r="H492" i="16" s="1"/>
  <c r="I493" i="16" s="1"/>
  <c r="J494" i="16" s="1"/>
  <c r="K495" i="16" s="1"/>
  <c r="L496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P489" i="16" l="1"/>
  <c r="Q489" i="16"/>
  <c r="R490" i="16" s="1"/>
  <c r="S491" i="16" s="1"/>
  <c r="T492" i="16" s="1"/>
  <c r="E490" i="16"/>
  <c r="F491" i="16" s="1"/>
  <c r="G492" i="16" s="1"/>
  <c r="H493" i="16" s="1"/>
  <c r="I494" i="16" s="1"/>
  <c r="J495" i="16" s="1"/>
  <c r="K496" i="16" s="1"/>
  <c r="L497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P490" i="16" l="1"/>
  <c r="Q490" i="16"/>
  <c r="R491" i="16" s="1"/>
  <c r="S492" i="16" s="1"/>
  <c r="T493" i="16" s="1"/>
  <c r="E491" i="16"/>
  <c r="F492" i="16" s="1"/>
  <c r="G493" i="16" s="1"/>
  <c r="H494" i="16" s="1"/>
  <c r="I495" i="16" s="1"/>
  <c r="J496" i="16" s="1"/>
  <c r="K497" i="16" s="1"/>
  <c r="L498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Q491" i="16" l="1"/>
  <c r="R492" i="16" s="1"/>
  <c r="S493" i="16" s="1"/>
  <c r="T494" i="16" s="1"/>
  <c r="P491" i="16"/>
  <c r="D492" i="16"/>
  <c r="E492" i="16"/>
  <c r="F493" i="16" s="1"/>
  <c r="G494" i="16" s="1"/>
  <c r="H495" i="16" s="1"/>
  <c r="I496" i="16" s="1"/>
  <c r="J497" i="16" s="1"/>
  <c r="K498" i="16" s="1"/>
  <c r="L499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P492" i="16" l="1"/>
  <c r="Q492" i="16"/>
  <c r="R493" i="16" s="1"/>
  <c r="S494" i="16" s="1"/>
  <c r="T495" i="16" s="1"/>
  <c r="D493" i="16"/>
  <c r="E493" i="16"/>
  <c r="F494" i="16" s="1"/>
  <c r="G495" i="16" s="1"/>
  <c r="H496" i="16" s="1"/>
  <c r="I497" i="16" s="1"/>
  <c r="J498" i="16" s="1"/>
  <c r="K499" i="16" s="1"/>
  <c r="L500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P493" i="16" l="1"/>
  <c r="Q493" i="16"/>
  <c r="R494" i="16" s="1"/>
  <c r="S495" i="16" s="1"/>
  <c r="T496" i="16" s="1"/>
  <c r="D494" i="16"/>
  <c r="E494" i="16"/>
  <c r="F495" i="16" s="1"/>
  <c r="G496" i="16" s="1"/>
  <c r="H497" i="16" s="1"/>
  <c r="I498" i="16" s="1"/>
  <c r="J499" i="16" s="1"/>
  <c r="K500" i="16" s="1"/>
  <c r="L501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Q494" i="16" l="1"/>
  <c r="R495" i="16" s="1"/>
  <c r="S496" i="16" s="1"/>
  <c r="T497" i="16" s="1"/>
  <c r="P494" i="16"/>
  <c r="E495" i="16"/>
  <c r="F496" i="16" s="1"/>
  <c r="G497" i="16" s="1"/>
  <c r="H498" i="16" s="1"/>
  <c r="I499" i="16" s="1"/>
  <c r="J500" i="16" s="1"/>
  <c r="K501" i="16" s="1"/>
  <c r="L502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P495" i="16" l="1"/>
  <c r="Q495" i="16"/>
  <c r="R496" i="16" s="1"/>
  <c r="S497" i="16" s="1"/>
  <c r="T498" i="16" s="1"/>
  <c r="D496" i="16"/>
  <c r="E496" i="16"/>
  <c r="F497" i="16" s="1"/>
  <c r="G498" i="16" s="1"/>
  <c r="H499" i="16" s="1"/>
  <c r="I500" i="16" s="1"/>
  <c r="J501" i="16" s="1"/>
  <c r="K502" i="16" s="1"/>
  <c r="L503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P496" i="16" l="1"/>
  <c r="Q496" i="16"/>
  <c r="R497" i="16" s="1"/>
  <c r="S498" i="16" s="1"/>
  <c r="T499" i="16" s="1"/>
  <c r="E497" i="16"/>
  <c r="F498" i="16" s="1"/>
  <c r="G499" i="16" s="1"/>
  <c r="H500" i="16" s="1"/>
  <c r="I501" i="16" s="1"/>
  <c r="J502" i="16" s="1"/>
  <c r="K503" i="16" s="1"/>
  <c r="L504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Q497" i="16" l="1"/>
  <c r="R498" i="16" s="1"/>
  <c r="S499" i="16" s="1"/>
  <c r="T500" i="16" s="1"/>
  <c r="P497" i="16"/>
  <c r="D498" i="16"/>
  <c r="E498" i="16"/>
  <c r="F499" i="16" s="1"/>
  <c r="G500" i="16" s="1"/>
  <c r="H501" i="16" s="1"/>
  <c r="I502" i="16" s="1"/>
  <c r="J503" i="16" s="1"/>
  <c r="K504" i="16" s="1"/>
  <c r="L505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P498" i="16" l="1"/>
  <c r="Q498" i="16"/>
  <c r="R499" i="16" s="1"/>
  <c r="S500" i="16" s="1"/>
  <c r="T501" i="16" s="1"/>
  <c r="E499" i="16"/>
  <c r="F500" i="16" s="1"/>
  <c r="G501" i="16" s="1"/>
  <c r="H502" i="16" s="1"/>
  <c r="I503" i="16" s="1"/>
  <c r="J504" i="16" s="1"/>
  <c r="K505" i="16" s="1"/>
  <c r="L506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Q499" i="16" l="1"/>
  <c r="R500" i="16" s="1"/>
  <c r="S501" i="16" s="1"/>
  <c r="T502" i="16" s="1"/>
  <c r="P499" i="16"/>
  <c r="D500" i="16"/>
  <c r="E500" i="16"/>
  <c r="F501" i="16" s="1"/>
  <c r="G502" i="16" s="1"/>
  <c r="H503" i="16" s="1"/>
  <c r="I504" i="16" s="1"/>
  <c r="J505" i="16" s="1"/>
  <c r="K506" i="16" s="1"/>
  <c r="L507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P500" i="16" l="1"/>
  <c r="Q500" i="16"/>
  <c r="R501" i="16" s="1"/>
  <c r="S502" i="16" s="1"/>
  <c r="T503" i="16" s="1"/>
  <c r="D501" i="16"/>
  <c r="E501" i="16"/>
  <c r="F502" i="16" s="1"/>
  <c r="G503" i="16" s="1"/>
  <c r="H504" i="16" s="1"/>
  <c r="I505" i="16" s="1"/>
  <c r="J506" i="16" s="1"/>
  <c r="K507" i="16" s="1"/>
  <c r="L508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P501" i="16" l="1"/>
  <c r="Q501" i="16"/>
  <c r="R502" i="16" s="1"/>
  <c r="S503" i="16" s="1"/>
  <c r="T504" i="16" s="1"/>
  <c r="D502" i="16"/>
  <c r="E502" i="16"/>
  <c r="F503" i="16" s="1"/>
  <c r="G504" i="16" s="1"/>
  <c r="H505" i="16" s="1"/>
  <c r="I506" i="16" s="1"/>
  <c r="J507" i="16" s="1"/>
  <c r="K508" i="16" s="1"/>
  <c r="L509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P502" i="16" l="1"/>
  <c r="Q502" i="16"/>
  <c r="R503" i="16" s="1"/>
  <c r="S504" i="16" s="1"/>
  <c r="T505" i="16" s="1"/>
  <c r="E503" i="16"/>
  <c r="F504" i="16" s="1"/>
  <c r="G505" i="16" s="1"/>
  <c r="H506" i="16" s="1"/>
  <c r="I507" i="16" s="1"/>
  <c r="J508" i="16" s="1"/>
  <c r="K509" i="16" s="1"/>
  <c r="L510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Q503" i="16" l="1"/>
  <c r="R504" i="16" s="1"/>
  <c r="S505" i="16" s="1"/>
  <c r="T506" i="16" s="1"/>
  <c r="P503" i="16"/>
  <c r="E504" i="16"/>
  <c r="F505" i="16" s="1"/>
  <c r="G506" i="16" s="1"/>
  <c r="H507" i="16" s="1"/>
  <c r="I508" i="16" s="1"/>
  <c r="J509" i="16" s="1"/>
  <c r="K510" i="16" s="1"/>
  <c r="L511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Q504" i="16" l="1"/>
  <c r="R505" i="16" s="1"/>
  <c r="S506" i="16" s="1"/>
  <c r="T507" i="16" s="1"/>
  <c r="P504" i="16"/>
  <c r="E505" i="16"/>
  <c r="F506" i="16" s="1"/>
  <c r="G507" i="16" s="1"/>
  <c r="H508" i="16" s="1"/>
  <c r="I509" i="16" s="1"/>
  <c r="J510" i="16" s="1"/>
  <c r="K511" i="16" s="1"/>
  <c r="L512" i="16" s="1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P505" i="16" l="1"/>
  <c r="Q505" i="16"/>
  <c r="R506" i="16" s="1"/>
  <c r="S507" i="16" s="1"/>
  <c r="T508" i="16" s="1"/>
  <c r="E506" i="16"/>
  <c r="F507" i="16" s="1"/>
  <c r="G508" i="16" s="1"/>
  <c r="H509" i="16" s="1"/>
  <c r="I510" i="16" s="1"/>
  <c r="J511" i="16" s="1"/>
  <c r="K512" i="16" s="1"/>
  <c r="L513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P506" i="16" l="1"/>
  <c r="Q506" i="16"/>
  <c r="R507" i="16" s="1"/>
  <c r="S508" i="16" s="1"/>
  <c r="T509" i="16" s="1"/>
  <c r="D507" i="16"/>
  <c r="E507" i="16"/>
  <c r="F508" i="16" s="1"/>
  <c r="G509" i="16" s="1"/>
  <c r="H510" i="16" s="1"/>
  <c r="I511" i="16" s="1"/>
  <c r="J512" i="16" s="1"/>
  <c r="K513" i="16" s="1"/>
  <c r="L514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Q507" i="16" l="1"/>
  <c r="R508" i="16" s="1"/>
  <c r="S509" i="16" s="1"/>
  <c r="T510" i="16" s="1"/>
  <c r="P507" i="16"/>
  <c r="E508" i="16"/>
  <c r="F509" i="16" s="1"/>
  <c r="G510" i="16" s="1"/>
  <c r="H511" i="16" s="1"/>
  <c r="I512" i="16" s="1"/>
  <c r="J513" i="16" s="1"/>
  <c r="K514" i="16" s="1"/>
  <c r="L515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P508" i="16" l="1"/>
  <c r="Q508" i="16"/>
  <c r="R509" i="16" s="1"/>
  <c r="S510" i="16" s="1"/>
  <c r="T511" i="16" s="1"/>
  <c r="L115" i="4"/>
  <c r="D509" i="16"/>
  <c r="E509" i="16"/>
  <c r="F510" i="16" s="1"/>
  <c r="G511" i="16" s="1"/>
  <c r="H512" i="16" s="1"/>
  <c r="I513" i="16" s="1"/>
  <c r="J514" i="16" s="1"/>
  <c r="K515" i="16" s="1"/>
  <c r="L516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Q509" i="16" l="1"/>
  <c r="R510" i="16" s="1"/>
  <c r="S511" i="16" s="1"/>
  <c r="T512" i="16" s="1"/>
  <c r="P509" i="16"/>
  <c r="D510" i="16"/>
  <c r="E510" i="16"/>
  <c r="F511" i="16" s="1"/>
  <c r="G512" i="16" s="1"/>
  <c r="H513" i="16" s="1"/>
  <c r="I514" i="16" s="1"/>
  <c r="J515" i="16" s="1"/>
  <c r="K516" i="16" s="1"/>
  <c r="L517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Q510" i="16" l="1"/>
  <c r="R511" i="16" s="1"/>
  <c r="S512" i="16" s="1"/>
  <c r="T513" i="16" s="1"/>
  <c r="P510" i="16"/>
  <c r="E511" i="16"/>
  <c r="F512" i="16" s="1"/>
  <c r="G513" i="16" s="1"/>
  <c r="H514" i="16" s="1"/>
  <c r="I515" i="16" s="1"/>
  <c r="J516" i="16" s="1"/>
  <c r="K517" i="16" s="1"/>
  <c r="L518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Q511" i="16" l="1"/>
  <c r="R512" i="16" s="1"/>
  <c r="S513" i="16" s="1"/>
  <c r="T514" i="16" s="1"/>
  <c r="P511" i="16"/>
  <c r="E512" i="16"/>
  <c r="F513" i="16" s="1"/>
  <c r="G514" i="16" s="1"/>
  <c r="H515" i="16" s="1"/>
  <c r="I516" i="16" s="1"/>
  <c r="J517" i="16" s="1"/>
  <c r="K518" i="16" s="1"/>
  <c r="L519" i="16" s="1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P512" i="16" l="1"/>
  <c r="Q512" i="16"/>
  <c r="R513" i="16" s="1"/>
  <c r="S514" i="16" s="1"/>
  <c r="T515" i="16" s="1"/>
  <c r="E513" i="16"/>
  <c r="F514" i="16" s="1"/>
  <c r="G515" i="16" s="1"/>
  <c r="H516" i="16" s="1"/>
  <c r="I517" i="16" s="1"/>
  <c r="J518" i="16" s="1"/>
  <c r="K519" i="16" s="1"/>
  <c r="L520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P513" i="16" l="1"/>
  <c r="Q513" i="16"/>
  <c r="R514" i="16" s="1"/>
  <c r="S515" i="16" s="1"/>
  <c r="T516" i="16" s="1"/>
  <c r="D514" i="16"/>
  <c r="E514" i="16"/>
  <c r="F515" i="16" s="1"/>
  <c r="G516" i="16" s="1"/>
  <c r="H517" i="16" s="1"/>
  <c r="I518" i="16" s="1"/>
  <c r="J519" i="16" s="1"/>
  <c r="K520" i="16" s="1"/>
  <c r="L521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Q514" i="16" l="1"/>
  <c r="R515" i="16" s="1"/>
  <c r="S516" i="16" s="1"/>
  <c r="T517" i="16" s="1"/>
  <c r="P514" i="16"/>
  <c r="D515" i="16"/>
  <c r="E515" i="16"/>
  <c r="F516" i="16" s="1"/>
  <c r="G517" i="16" s="1"/>
  <c r="H518" i="16" s="1"/>
  <c r="I519" i="16" s="1"/>
  <c r="J520" i="16" s="1"/>
  <c r="K521" i="16" s="1"/>
  <c r="L522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P515" i="16" l="1"/>
  <c r="Q515" i="16"/>
  <c r="R516" i="16" s="1"/>
  <c r="S517" i="16" s="1"/>
  <c r="T518" i="16" s="1"/>
  <c r="D516" i="16"/>
  <c r="E516" i="16"/>
  <c r="F517" i="16" s="1"/>
  <c r="G518" i="16" s="1"/>
  <c r="H519" i="16" s="1"/>
  <c r="I520" i="16" s="1"/>
  <c r="J521" i="16" s="1"/>
  <c r="K522" i="16" s="1"/>
  <c r="L523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Q516" i="16" l="1"/>
  <c r="R517" i="16" s="1"/>
  <c r="S518" i="16" s="1"/>
  <c r="T519" i="16" s="1"/>
  <c r="P516" i="16"/>
  <c r="E517" i="16"/>
  <c r="F518" i="16" s="1"/>
  <c r="G519" i="16" s="1"/>
  <c r="H520" i="16" s="1"/>
  <c r="I521" i="16" s="1"/>
  <c r="J522" i="16" s="1"/>
  <c r="K523" i="16" s="1"/>
  <c r="L524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Q517" i="16" l="1"/>
  <c r="R518" i="16" s="1"/>
  <c r="S519" i="16" s="1"/>
  <c r="T520" i="16" s="1"/>
  <c r="P517" i="16"/>
  <c r="D518" i="16"/>
  <c r="E518" i="16"/>
  <c r="F519" i="16" s="1"/>
  <c r="G520" i="16" s="1"/>
  <c r="H521" i="16" s="1"/>
  <c r="I522" i="16" s="1"/>
  <c r="J523" i="16" s="1"/>
  <c r="K524" i="16" s="1"/>
  <c r="L525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Q518" i="16" l="1"/>
  <c r="R519" i="16" s="1"/>
  <c r="S520" i="16" s="1"/>
  <c r="T521" i="16" s="1"/>
  <c r="P518" i="16"/>
  <c r="D519" i="16"/>
  <c r="E519" i="16"/>
  <c r="F520" i="16" s="1"/>
  <c r="G521" i="16" s="1"/>
  <c r="H522" i="16" s="1"/>
  <c r="I523" i="16" s="1"/>
  <c r="J524" i="16" s="1"/>
  <c r="K525" i="16" s="1"/>
  <c r="L526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Q519" i="16" l="1"/>
  <c r="R520" i="16" s="1"/>
  <c r="S521" i="16" s="1"/>
  <c r="T522" i="16" s="1"/>
  <c r="P519" i="16"/>
  <c r="D520" i="16"/>
  <c r="E520" i="16"/>
  <c r="F521" i="16" s="1"/>
  <c r="G522" i="16" s="1"/>
  <c r="H523" i="16" s="1"/>
  <c r="I524" i="16" s="1"/>
  <c r="J525" i="16" s="1"/>
  <c r="K526" i="16" s="1"/>
  <c r="L527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Q520" i="16" l="1"/>
  <c r="R521" i="16" s="1"/>
  <c r="S522" i="16" s="1"/>
  <c r="T523" i="16" s="1"/>
  <c r="P520" i="16"/>
  <c r="E521" i="16"/>
  <c r="F522" i="16" s="1"/>
  <c r="G523" i="16" s="1"/>
  <c r="H524" i="16" s="1"/>
  <c r="I525" i="16" s="1"/>
  <c r="J526" i="16" s="1"/>
  <c r="K527" i="16" s="1"/>
  <c r="L528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Q521" i="16" l="1"/>
  <c r="R522" i="16" s="1"/>
  <c r="S523" i="16" s="1"/>
  <c r="T524" i="16" s="1"/>
  <c r="P521" i="16"/>
  <c r="V118" i="3"/>
  <c r="D522" i="16"/>
  <c r="E522" i="16"/>
  <c r="F523" i="16" s="1"/>
  <c r="G524" i="16" s="1"/>
  <c r="H525" i="16" s="1"/>
  <c r="I526" i="16" s="1"/>
  <c r="J527" i="16" s="1"/>
  <c r="K528" i="16" s="1"/>
  <c r="L529" i="16" s="1"/>
  <c r="S478" i="3"/>
  <c r="T478" i="3" s="1"/>
  <c r="U478" i="3"/>
  <c r="F482" i="3"/>
  <c r="W118" i="3"/>
  <c r="X118" i="3" s="1"/>
  <c r="Y118" i="3" s="1"/>
  <c r="Z118" i="3" s="1"/>
  <c r="AA118" i="3" s="1"/>
  <c r="AB118" i="3" s="1"/>
  <c r="K478" i="3"/>
  <c r="L478" i="3" s="1"/>
  <c r="E480" i="3"/>
  <c r="R479" i="3"/>
  <c r="D479" i="3"/>
  <c r="H479" i="3" s="1"/>
  <c r="J479" i="3"/>
  <c r="E478" i="4"/>
  <c r="F478" i="4" s="1"/>
  <c r="I478" i="3"/>
  <c r="D478" i="4" s="1"/>
  <c r="P522" i="16" l="1"/>
  <c r="Q522" i="16"/>
  <c r="R523" i="16" s="1"/>
  <c r="S524" i="16" s="1"/>
  <c r="T525" i="16" s="1"/>
  <c r="D523" i="16"/>
  <c r="E523" i="16"/>
  <c r="F524" i="16" s="1"/>
  <c r="G525" i="16" s="1"/>
  <c r="H526" i="16" s="1"/>
  <c r="I527" i="16" s="1"/>
  <c r="J528" i="16" s="1"/>
  <c r="K529" i="16" s="1"/>
  <c r="L530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Q523" i="16" l="1"/>
  <c r="R524" i="16" s="1"/>
  <c r="S525" i="16" s="1"/>
  <c r="T526" i="16" s="1"/>
  <c r="P523" i="16"/>
  <c r="D524" i="16"/>
  <c r="E524" i="16"/>
  <c r="F525" i="16" s="1"/>
  <c r="G526" i="16" s="1"/>
  <c r="H527" i="16" s="1"/>
  <c r="I528" i="16" s="1"/>
  <c r="J529" i="16" s="1"/>
  <c r="K530" i="16" s="1"/>
  <c r="L531" i="16" s="1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P524" i="16" l="1"/>
  <c r="Q524" i="16"/>
  <c r="R525" i="16" s="1"/>
  <c r="S526" i="16" s="1"/>
  <c r="T527" i="16" s="1"/>
  <c r="E525" i="16"/>
  <c r="F526" i="16" s="1"/>
  <c r="G527" i="16" s="1"/>
  <c r="H528" i="16" s="1"/>
  <c r="I529" i="16" s="1"/>
  <c r="J530" i="16" s="1"/>
  <c r="K531" i="16" s="1"/>
  <c r="L532" i="16" s="1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P525" i="16" l="1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G528" i="16" s="1"/>
  <c r="H529" i="16" s="1"/>
  <c r="I530" i="16" s="1"/>
  <c r="J531" i="16" s="1"/>
  <c r="K532" i="16" s="1"/>
  <c r="L533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Q526" i="16" l="1"/>
  <c r="R527" i="16" s="1"/>
  <c r="S528" i="16" s="1"/>
  <c r="T529" i="16" s="1"/>
  <c r="P526" i="16"/>
  <c r="D527" i="16"/>
  <c r="E527" i="16"/>
  <c r="F528" i="16" s="1"/>
  <c r="G529" i="16" s="1"/>
  <c r="H530" i="16" s="1"/>
  <c r="I531" i="16" s="1"/>
  <c r="J532" i="16" s="1"/>
  <c r="K533" i="16" s="1"/>
  <c r="L534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P527" i="16" l="1"/>
  <c r="Q527" i="16"/>
  <c r="R528" i="16" s="1"/>
  <c r="S529" i="16" s="1"/>
  <c r="T530" i="16" s="1"/>
  <c r="D528" i="16"/>
  <c r="E528" i="16"/>
  <c r="F529" i="16" s="1"/>
  <c r="G530" i="16" s="1"/>
  <c r="H531" i="16" s="1"/>
  <c r="I532" i="16" s="1"/>
  <c r="J533" i="16" s="1"/>
  <c r="K534" i="16" s="1"/>
  <c r="L535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P528" i="16" l="1"/>
  <c r="Q528" i="16"/>
  <c r="R529" i="16" s="1"/>
  <c r="S530" i="16" s="1"/>
  <c r="T531" i="16" s="1"/>
  <c r="E529" i="16"/>
  <c r="F530" i="16" s="1"/>
  <c r="G531" i="16" s="1"/>
  <c r="H532" i="16" s="1"/>
  <c r="I533" i="16" s="1"/>
  <c r="J534" i="16" s="1"/>
  <c r="K535" i="16" s="1"/>
  <c r="L536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P529" i="16" l="1"/>
  <c r="Q529" i="16"/>
  <c r="R530" i="16" s="1"/>
  <c r="S531" i="16" s="1"/>
  <c r="T532" i="16" s="1"/>
  <c r="D530" i="16"/>
  <c r="E530" i="16"/>
  <c r="F531" i="16" s="1"/>
  <c r="G532" i="16" s="1"/>
  <c r="H533" i="16" s="1"/>
  <c r="I534" i="16" s="1"/>
  <c r="J535" i="16" s="1"/>
  <c r="K536" i="16" s="1"/>
  <c r="L537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P530" i="16" l="1"/>
  <c r="Q530" i="16"/>
  <c r="R531" i="16" s="1"/>
  <c r="S532" i="16" s="1"/>
  <c r="T533" i="16" s="1"/>
  <c r="D531" i="16"/>
  <c r="E531" i="16"/>
  <c r="F532" i="16" s="1"/>
  <c r="G533" i="16" s="1"/>
  <c r="H534" i="16" s="1"/>
  <c r="I535" i="16" s="1"/>
  <c r="J536" i="16" s="1"/>
  <c r="K537" i="16" s="1"/>
  <c r="L538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Q531" i="16" l="1"/>
  <c r="R532" i="16" s="1"/>
  <c r="S533" i="16" s="1"/>
  <c r="T534" i="16" s="1"/>
  <c r="P531" i="16"/>
  <c r="E532" i="16"/>
  <c r="F533" i="16" s="1"/>
  <c r="G534" i="16" s="1"/>
  <c r="H535" i="16" s="1"/>
  <c r="I536" i="16" s="1"/>
  <c r="J537" i="16" s="1"/>
  <c r="K538" i="16" s="1"/>
  <c r="L539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Q532" i="16" l="1"/>
  <c r="R533" i="16" s="1"/>
  <c r="S534" i="16" s="1"/>
  <c r="T535" i="16" s="1"/>
  <c r="P532" i="16"/>
  <c r="E533" i="16"/>
  <c r="F534" i="16" s="1"/>
  <c r="G535" i="16" s="1"/>
  <c r="H536" i="16" s="1"/>
  <c r="I537" i="16" s="1"/>
  <c r="J538" i="16" s="1"/>
  <c r="K539" i="16" s="1"/>
  <c r="L540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P533" i="16" l="1"/>
  <c r="Q533" i="16"/>
  <c r="R534" i="16" s="1"/>
  <c r="S535" i="16" s="1"/>
  <c r="T536" i="16" s="1"/>
  <c r="D534" i="16"/>
  <c r="E534" i="16"/>
  <c r="F535" i="16" s="1"/>
  <c r="G536" i="16" s="1"/>
  <c r="H537" i="16" s="1"/>
  <c r="I538" i="16" s="1"/>
  <c r="J539" i="16" s="1"/>
  <c r="K540" i="16" s="1"/>
  <c r="L541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Q534" i="16" l="1"/>
  <c r="R535" i="16" s="1"/>
  <c r="S536" i="16" s="1"/>
  <c r="T537" i="16" s="1"/>
  <c r="P534" i="16"/>
  <c r="D535" i="16"/>
  <c r="E535" i="16"/>
  <c r="F536" i="16" s="1"/>
  <c r="G537" i="16" s="1"/>
  <c r="H538" i="16" s="1"/>
  <c r="I539" i="16" s="1"/>
  <c r="J540" i="16" s="1"/>
  <c r="K541" i="16" s="1"/>
  <c r="L542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P535" i="16" l="1"/>
  <c r="Q535" i="16"/>
  <c r="R536" i="16" s="1"/>
  <c r="S537" i="16" s="1"/>
  <c r="T538" i="16" s="1"/>
  <c r="D536" i="16"/>
  <c r="E536" i="16"/>
  <c r="F537" i="16" s="1"/>
  <c r="G538" i="16" s="1"/>
  <c r="H539" i="16" s="1"/>
  <c r="I540" i="16" s="1"/>
  <c r="J541" i="16" s="1"/>
  <c r="K542" i="16" s="1"/>
  <c r="L543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Q536" i="16" l="1"/>
  <c r="R537" i="16" s="1"/>
  <c r="S538" i="16" s="1"/>
  <c r="T539" i="16" s="1"/>
  <c r="P536" i="16"/>
  <c r="E537" i="16"/>
  <c r="F538" i="16" s="1"/>
  <c r="G539" i="16" s="1"/>
  <c r="H540" i="16" s="1"/>
  <c r="I541" i="16" s="1"/>
  <c r="J542" i="16" s="1"/>
  <c r="K543" i="16" s="1"/>
  <c r="L544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P537" i="16" l="1"/>
  <c r="Q537" i="16"/>
  <c r="R538" i="16" s="1"/>
  <c r="S539" i="16" s="1"/>
  <c r="T540" i="16" s="1"/>
  <c r="D538" i="16"/>
  <c r="E538" i="16"/>
  <c r="F539" i="16" s="1"/>
  <c r="G540" i="16" s="1"/>
  <c r="H541" i="16" s="1"/>
  <c r="I542" i="16" s="1"/>
  <c r="J543" i="16" s="1"/>
  <c r="K544" i="16" s="1"/>
  <c r="L545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P538" i="16" l="1"/>
  <c r="Q538" i="16"/>
  <c r="R539" i="16" s="1"/>
  <c r="S540" i="16" s="1"/>
  <c r="T541" i="16" s="1"/>
  <c r="D539" i="16"/>
  <c r="E539" i="16"/>
  <c r="F540" i="16" s="1"/>
  <c r="G541" i="16" s="1"/>
  <c r="H542" i="16" s="1"/>
  <c r="I543" i="16" s="1"/>
  <c r="J544" i="16" s="1"/>
  <c r="K545" i="16" s="1"/>
  <c r="L546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P539" i="16" l="1"/>
  <c r="Q539" i="16"/>
  <c r="R540" i="16" s="1"/>
  <c r="S541" i="16" s="1"/>
  <c r="T542" i="16" s="1"/>
  <c r="V122" i="3"/>
  <c r="D540" i="16"/>
  <c r="E540" i="16"/>
  <c r="F541" i="16" s="1"/>
  <c r="G542" i="16" s="1"/>
  <c r="H543" i="16" s="1"/>
  <c r="I544" i="16" s="1"/>
  <c r="J545" i="16" s="1"/>
  <c r="K546" i="16" s="1"/>
  <c r="L547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W122" i="3"/>
  <c r="X122" i="3" s="1"/>
  <c r="Y122" i="3" s="1"/>
  <c r="Z122" i="3" s="1"/>
  <c r="AA122" i="3" s="1"/>
  <c r="AB122" i="3" s="1"/>
  <c r="U496" i="3"/>
  <c r="S496" i="3"/>
  <c r="T496" i="3" s="1"/>
  <c r="F500" i="3"/>
  <c r="P540" i="16" l="1"/>
  <c r="Q540" i="16"/>
  <c r="R541" i="16" s="1"/>
  <c r="S542" i="16" s="1"/>
  <c r="T543" i="16" s="1"/>
  <c r="E541" i="16"/>
  <c r="F542" i="16" s="1"/>
  <c r="G543" i="16" s="1"/>
  <c r="H544" i="16" s="1"/>
  <c r="I545" i="16" s="1"/>
  <c r="J546" i="16" s="1"/>
  <c r="K547" i="16" s="1"/>
  <c r="L548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P541" i="16" l="1"/>
  <c r="Q541" i="16"/>
  <c r="R542" i="16" s="1"/>
  <c r="S543" i="16" s="1"/>
  <c r="T544" i="16" s="1"/>
  <c r="D542" i="16"/>
  <c r="E542" i="16"/>
  <c r="F543" i="16" s="1"/>
  <c r="G544" i="16" s="1"/>
  <c r="H545" i="16" s="1"/>
  <c r="I546" i="16" s="1"/>
  <c r="J547" i="16" s="1"/>
  <c r="K548" i="16" s="1"/>
  <c r="L549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Q542" i="16" l="1"/>
  <c r="R543" i="16" s="1"/>
  <c r="S544" i="16" s="1"/>
  <c r="T545" i="16" s="1"/>
  <c r="P542" i="16"/>
  <c r="D543" i="16"/>
  <c r="E543" i="16"/>
  <c r="F544" i="16" s="1"/>
  <c r="G545" i="16" s="1"/>
  <c r="H546" i="16" s="1"/>
  <c r="I547" i="16" s="1"/>
  <c r="J548" i="16" s="1"/>
  <c r="K549" i="16" s="1"/>
  <c r="L550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P543" i="16" l="1"/>
  <c r="Q543" i="16"/>
  <c r="R544" i="16" s="1"/>
  <c r="S545" i="16" s="1"/>
  <c r="T546" i="16" s="1"/>
  <c r="L123" i="4"/>
  <c r="E544" i="16"/>
  <c r="F545" i="16" s="1"/>
  <c r="G546" i="16" s="1"/>
  <c r="H547" i="16" s="1"/>
  <c r="I548" i="16" s="1"/>
  <c r="J549" i="16" s="1"/>
  <c r="K550" i="16" s="1"/>
  <c r="L551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P544" i="16" l="1"/>
  <c r="Q544" i="16"/>
  <c r="R545" i="16" s="1"/>
  <c r="S546" i="16" s="1"/>
  <c r="T547" i="16" s="1"/>
  <c r="E545" i="16"/>
  <c r="F546" i="16" s="1"/>
  <c r="G547" i="16" s="1"/>
  <c r="H548" i="16" s="1"/>
  <c r="I549" i="16" s="1"/>
  <c r="J550" i="16" s="1"/>
  <c r="K551" i="16" s="1"/>
  <c r="L552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P545" i="16" l="1"/>
  <c r="Q545" i="16"/>
  <c r="R546" i="16" s="1"/>
  <c r="S547" i="16" s="1"/>
  <c r="T548" i="16" s="1"/>
  <c r="D546" i="16"/>
  <c r="E546" i="16"/>
  <c r="F547" i="16" s="1"/>
  <c r="G548" i="16" s="1"/>
  <c r="H549" i="16" s="1"/>
  <c r="I550" i="16" s="1"/>
  <c r="J551" i="16" s="1"/>
  <c r="K552" i="16" s="1"/>
  <c r="L553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Q546" i="16" l="1"/>
  <c r="R547" i="16" s="1"/>
  <c r="S548" i="16" s="1"/>
  <c r="T549" i="16" s="1"/>
  <c r="P546" i="16"/>
  <c r="D547" i="16"/>
  <c r="E547" i="16"/>
  <c r="F548" i="16" s="1"/>
  <c r="G549" i="16" s="1"/>
  <c r="H550" i="16" s="1"/>
  <c r="I551" i="16" s="1"/>
  <c r="J552" i="16" s="1"/>
  <c r="K553" i="16" s="1"/>
  <c r="L554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P547" i="16" l="1"/>
  <c r="Q547" i="16"/>
  <c r="R548" i="16" s="1"/>
  <c r="S549" i="16" s="1"/>
  <c r="T550" i="16" s="1"/>
  <c r="D548" i="16"/>
  <c r="E548" i="16"/>
  <c r="F549" i="16" s="1"/>
  <c r="G550" i="16" s="1"/>
  <c r="H551" i="16" s="1"/>
  <c r="I552" i="16" s="1"/>
  <c r="J553" i="16" s="1"/>
  <c r="K554" i="16" s="1"/>
  <c r="L555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P548" i="16" l="1"/>
  <c r="Q548" i="16"/>
  <c r="R549" i="16" s="1"/>
  <c r="S550" i="16" s="1"/>
  <c r="T551" i="16" s="1"/>
  <c r="D549" i="16"/>
  <c r="E549" i="16"/>
  <c r="F550" i="16" s="1"/>
  <c r="G551" i="16" s="1"/>
  <c r="H552" i="16" s="1"/>
  <c r="I553" i="16" s="1"/>
  <c r="J554" i="16" s="1"/>
  <c r="K555" i="16" s="1"/>
  <c r="L556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P549" i="16" l="1"/>
  <c r="Q549" i="16"/>
  <c r="R550" i="16" s="1"/>
  <c r="S551" i="16" s="1"/>
  <c r="T552" i="16" s="1"/>
  <c r="D550" i="16"/>
  <c r="E550" i="16"/>
  <c r="F551" i="16" s="1"/>
  <c r="G552" i="16" s="1"/>
  <c r="H553" i="16" s="1"/>
  <c r="I554" i="16" s="1"/>
  <c r="J555" i="16" s="1"/>
  <c r="K556" i="16" s="1"/>
  <c r="L557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Q550" i="16" l="1"/>
  <c r="R551" i="16" s="1"/>
  <c r="S552" i="16" s="1"/>
  <c r="T553" i="16" s="1"/>
  <c r="P550" i="16"/>
  <c r="D551" i="16"/>
  <c r="E551" i="16"/>
  <c r="F552" i="16" s="1"/>
  <c r="G553" i="16" s="1"/>
  <c r="H554" i="16" s="1"/>
  <c r="I555" i="16" s="1"/>
  <c r="J556" i="16" s="1"/>
  <c r="K557" i="16" s="1"/>
  <c r="L558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P551" i="16" l="1"/>
  <c r="Q551" i="16"/>
  <c r="R552" i="16" s="1"/>
  <c r="S553" i="16" s="1"/>
  <c r="T554" i="16" s="1"/>
  <c r="D552" i="16"/>
  <c r="E552" i="16"/>
  <c r="F553" i="16" s="1"/>
  <c r="G554" i="16" s="1"/>
  <c r="H555" i="16" s="1"/>
  <c r="I556" i="16" s="1"/>
  <c r="J557" i="16" s="1"/>
  <c r="K558" i="16" s="1"/>
  <c r="L559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P552" i="16" l="1"/>
  <c r="Q552" i="16"/>
  <c r="R553" i="16" s="1"/>
  <c r="S554" i="16" s="1"/>
  <c r="T555" i="16" s="1"/>
  <c r="E553" i="16"/>
  <c r="F554" i="16" s="1"/>
  <c r="G555" i="16" s="1"/>
  <c r="H556" i="16" s="1"/>
  <c r="I557" i="16" s="1"/>
  <c r="J558" i="16" s="1"/>
  <c r="K559" i="16" s="1"/>
  <c r="L560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P553" i="16" l="1"/>
  <c r="Q553" i="16"/>
  <c r="R554" i="16" s="1"/>
  <c r="S555" i="16" s="1"/>
  <c r="T556" i="16" s="1"/>
  <c r="D554" i="16"/>
  <c r="E554" i="16"/>
  <c r="F555" i="16" s="1"/>
  <c r="G556" i="16" s="1"/>
  <c r="H557" i="16" s="1"/>
  <c r="I558" i="16" s="1"/>
  <c r="J559" i="16" s="1"/>
  <c r="K560" i="16" s="1"/>
  <c r="L561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Q554" i="16" l="1"/>
  <c r="R555" i="16" s="1"/>
  <c r="S556" i="16" s="1"/>
  <c r="T557" i="16" s="1"/>
  <c r="P554" i="16"/>
  <c r="D555" i="16"/>
  <c r="E555" i="16"/>
  <c r="F556" i="16" s="1"/>
  <c r="G557" i="16" s="1"/>
  <c r="H558" i="16" s="1"/>
  <c r="I559" i="16" s="1"/>
  <c r="J560" i="16" s="1"/>
  <c r="K561" i="16" s="1"/>
  <c r="L562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Q555" i="16" l="1"/>
  <c r="R556" i="16" s="1"/>
  <c r="S557" i="16" s="1"/>
  <c r="T558" i="16" s="1"/>
  <c r="P555" i="16"/>
  <c r="D556" i="16"/>
  <c r="E556" i="16"/>
  <c r="F557" i="16" s="1"/>
  <c r="G558" i="16" s="1"/>
  <c r="H559" i="16" s="1"/>
  <c r="I560" i="16" s="1"/>
  <c r="J561" i="16" s="1"/>
  <c r="K562" i="16" s="1"/>
  <c r="L563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P556" i="16" l="1"/>
  <c r="Q556" i="16"/>
  <c r="R557" i="16" s="1"/>
  <c r="S558" i="16" s="1"/>
  <c r="T559" i="16" s="1"/>
  <c r="D557" i="16"/>
  <c r="E557" i="16"/>
  <c r="F558" i="16" s="1"/>
  <c r="G559" i="16" s="1"/>
  <c r="H560" i="16" s="1"/>
  <c r="I561" i="16" s="1"/>
  <c r="J562" i="16" s="1"/>
  <c r="K563" i="16" s="1"/>
  <c r="L564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P557" i="16" l="1"/>
  <c r="Q557" i="16"/>
  <c r="R558" i="16" s="1"/>
  <c r="S559" i="16" s="1"/>
  <c r="T560" i="16" s="1"/>
  <c r="D558" i="16"/>
  <c r="E558" i="16"/>
  <c r="F559" i="16" s="1"/>
  <c r="G560" i="16" s="1"/>
  <c r="H561" i="16" s="1"/>
  <c r="I562" i="16" s="1"/>
  <c r="J563" i="16" s="1"/>
  <c r="K564" i="16" s="1"/>
  <c r="L565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Q558" i="16" l="1"/>
  <c r="R559" i="16" s="1"/>
  <c r="S560" i="16" s="1"/>
  <c r="T561" i="16" s="1"/>
  <c r="P558" i="16"/>
  <c r="D559" i="16"/>
  <c r="E559" i="16"/>
  <c r="F560" i="16" s="1"/>
  <c r="G561" i="16" s="1"/>
  <c r="H562" i="16" s="1"/>
  <c r="I563" i="16" s="1"/>
  <c r="J564" i="16" s="1"/>
  <c r="K565" i="16" s="1"/>
  <c r="L566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P559" i="16" l="1"/>
  <c r="Q559" i="16"/>
  <c r="R560" i="16" s="1"/>
  <c r="S561" i="16" s="1"/>
  <c r="T562" i="16" s="1"/>
  <c r="D560" i="16"/>
  <c r="E560" i="16"/>
  <c r="F561" i="16" s="1"/>
  <c r="G562" i="16" s="1"/>
  <c r="H563" i="16" s="1"/>
  <c r="I564" i="16" s="1"/>
  <c r="J565" i="16" s="1"/>
  <c r="K566" i="16" s="1"/>
  <c r="L567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Q560" i="16" l="1"/>
  <c r="R561" i="16" s="1"/>
  <c r="S562" i="16" s="1"/>
  <c r="T563" i="16" s="1"/>
  <c r="P560" i="16"/>
  <c r="L127" i="4"/>
  <c r="E561" i="16"/>
  <c r="F562" i="16" s="1"/>
  <c r="G563" i="16" s="1"/>
  <c r="H564" i="16" s="1"/>
  <c r="I565" i="16" s="1"/>
  <c r="J566" i="16" s="1"/>
  <c r="K567" i="16" s="1"/>
  <c r="L568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Q561" i="16" l="1"/>
  <c r="R562" i="16" s="1"/>
  <c r="S563" i="16" s="1"/>
  <c r="T564" i="16" s="1"/>
  <c r="P561" i="16"/>
  <c r="D562" i="16"/>
  <c r="E562" i="16"/>
  <c r="F563" i="16" s="1"/>
  <c r="G564" i="16" s="1"/>
  <c r="H565" i="16" s="1"/>
  <c r="I566" i="16" s="1"/>
  <c r="J567" i="16" s="1"/>
  <c r="K568" i="16" s="1"/>
  <c r="L569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Q562" i="16" l="1"/>
  <c r="R563" i="16" s="1"/>
  <c r="S564" i="16" s="1"/>
  <c r="T565" i="16" s="1"/>
  <c r="P562" i="16"/>
  <c r="D563" i="16"/>
  <c r="E563" i="16"/>
  <c r="F564" i="16" s="1"/>
  <c r="G565" i="16" s="1"/>
  <c r="H566" i="16" s="1"/>
  <c r="I567" i="16" s="1"/>
  <c r="J568" i="16" s="1"/>
  <c r="K569" i="16" s="1"/>
  <c r="L570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P563" i="16" l="1"/>
  <c r="Q563" i="16"/>
  <c r="R564" i="16" s="1"/>
  <c r="S565" i="16" s="1"/>
  <c r="T566" i="16" s="1"/>
  <c r="D564" i="16"/>
  <c r="E564" i="16"/>
  <c r="F565" i="16" s="1"/>
  <c r="G566" i="16" s="1"/>
  <c r="H567" i="16" s="1"/>
  <c r="I568" i="16" s="1"/>
  <c r="J569" i="16" s="1"/>
  <c r="K570" i="16" s="1"/>
  <c r="L571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Q564" i="16" l="1"/>
  <c r="R565" i="16" s="1"/>
  <c r="S566" i="16" s="1"/>
  <c r="T567" i="16" s="1"/>
  <c r="P564" i="16"/>
  <c r="E565" i="16"/>
  <c r="F566" i="16" s="1"/>
  <c r="G567" i="16" s="1"/>
  <c r="H568" i="16" s="1"/>
  <c r="I569" i="16" s="1"/>
  <c r="J570" i="16" s="1"/>
  <c r="K571" i="16" s="1"/>
  <c r="L572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P565" i="16" l="1"/>
  <c r="Q565" i="16"/>
  <c r="R566" i="16" s="1"/>
  <c r="S567" i="16" s="1"/>
  <c r="T568" i="16" s="1"/>
  <c r="E566" i="16"/>
  <c r="F567" i="16" s="1"/>
  <c r="G568" i="16" s="1"/>
  <c r="H569" i="16" s="1"/>
  <c r="I570" i="16" s="1"/>
  <c r="J571" i="16" s="1"/>
  <c r="K572" i="16" s="1"/>
  <c r="L573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P566" i="16" l="1"/>
  <c r="Q566" i="16"/>
  <c r="R567" i="16" s="1"/>
  <c r="S568" i="16" s="1"/>
  <c r="T569" i="16" s="1"/>
  <c r="D567" i="16"/>
  <c r="E567" i="16"/>
  <c r="F568" i="16" s="1"/>
  <c r="G569" i="16" s="1"/>
  <c r="H570" i="16" s="1"/>
  <c r="I571" i="16" s="1"/>
  <c r="J572" i="16" s="1"/>
  <c r="K573" i="16" s="1"/>
  <c r="L574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Q567" i="16" l="1"/>
  <c r="R568" i="16" s="1"/>
  <c r="S569" i="16" s="1"/>
  <c r="T570" i="16" s="1"/>
  <c r="P567" i="16"/>
  <c r="E568" i="16"/>
  <c r="F569" i="16" s="1"/>
  <c r="G570" i="16" s="1"/>
  <c r="H571" i="16" s="1"/>
  <c r="I572" i="16" s="1"/>
  <c r="J573" i="16" s="1"/>
  <c r="K574" i="16" s="1"/>
  <c r="L575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Q568" i="16" l="1"/>
  <c r="R569" i="16" s="1"/>
  <c r="S570" i="16" s="1"/>
  <c r="T571" i="16" s="1"/>
  <c r="P568" i="16"/>
  <c r="E569" i="16"/>
  <c r="F570" i="16" s="1"/>
  <c r="G571" i="16" s="1"/>
  <c r="H572" i="16" s="1"/>
  <c r="I573" i="16" s="1"/>
  <c r="J574" i="16" s="1"/>
  <c r="K575" i="16" s="1"/>
  <c r="L576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P569" i="16" l="1"/>
  <c r="Q569" i="16"/>
  <c r="R570" i="16" s="1"/>
  <c r="S571" i="16" s="1"/>
  <c r="T572" i="16" s="1"/>
  <c r="D570" i="16"/>
  <c r="E570" i="16"/>
  <c r="F571" i="16" s="1"/>
  <c r="G572" i="16" s="1"/>
  <c r="H573" i="16" s="1"/>
  <c r="I574" i="16" s="1"/>
  <c r="J575" i="16" s="1"/>
  <c r="K576" i="16" s="1"/>
  <c r="L577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P570" i="16" l="1"/>
  <c r="Q570" i="16"/>
  <c r="R571" i="16" s="1"/>
  <c r="S572" i="16" s="1"/>
  <c r="T573" i="16" s="1"/>
  <c r="E571" i="16"/>
  <c r="F572" i="16" s="1"/>
  <c r="G573" i="16" s="1"/>
  <c r="H574" i="16" s="1"/>
  <c r="I575" i="16" s="1"/>
  <c r="J576" i="16" s="1"/>
  <c r="K577" i="16" s="1"/>
  <c r="L578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P571" i="16" l="1"/>
  <c r="Q571" i="16"/>
  <c r="R572" i="16" s="1"/>
  <c r="S573" i="16" s="1"/>
  <c r="T574" i="16" s="1"/>
  <c r="D572" i="16"/>
  <c r="E572" i="16"/>
  <c r="F573" i="16" s="1"/>
  <c r="G574" i="16" s="1"/>
  <c r="H575" i="16" s="1"/>
  <c r="I576" i="16" s="1"/>
  <c r="J577" i="16" s="1"/>
  <c r="K578" i="16" s="1"/>
  <c r="L579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Q572" i="16" l="1"/>
  <c r="R573" i="16" s="1"/>
  <c r="S574" i="16" s="1"/>
  <c r="T575" i="16" s="1"/>
  <c r="P572" i="16"/>
  <c r="E573" i="16"/>
  <c r="F574" i="16" s="1"/>
  <c r="G575" i="16" s="1"/>
  <c r="H576" i="16" s="1"/>
  <c r="I577" i="16" s="1"/>
  <c r="J578" i="16" s="1"/>
  <c r="K579" i="16" s="1"/>
  <c r="L580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P573" i="16" l="1"/>
  <c r="Q573" i="16"/>
  <c r="R574" i="16" s="1"/>
  <c r="S575" i="16" s="1"/>
  <c r="T576" i="16" s="1"/>
  <c r="E574" i="16"/>
  <c r="F575" i="16" s="1"/>
  <c r="G576" i="16" s="1"/>
  <c r="H577" i="16" s="1"/>
  <c r="I578" i="16" s="1"/>
  <c r="J579" i="16" s="1"/>
  <c r="K580" i="16" s="1"/>
  <c r="L581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P574" i="16" l="1"/>
  <c r="Q574" i="16"/>
  <c r="R575" i="16" s="1"/>
  <c r="S576" i="16" s="1"/>
  <c r="T577" i="16" s="1"/>
  <c r="D575" i="16"/>
  <c r="E575" i="16"/>
  <c r="F576" i="16" s="1"/>
  <c r="G577" i="16" s="1"/>
  <c r="H578" i="16" s="1"/>
  <c r="I579" i="16" s="1"/>
  <c r="J580" i="16" s="1"/>
  <c r="K581" i="16" s="1"/>
  <c r="L582" i="16" s="1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Q575" i="16" l="1"/>
  <c r="R576" i="16" s="1"/>
  <c r="S577" i="16" s="1"/>
  <c r="T578" i="16" s="1"/>
  <c r="P575" i="16"/>
  <c r="D576" i="16"/>
  <c r="E576" i="16"/>
  <c r="F577" i="16" s="1"/>
  <c r="G578" i="16" s="1"/>
  <c r="H579" i="16" s="1"/>
  <c r="I580" i="16" s="1"/>
  <c r="J581" i="16" s="1"/>
  <c r="K582" i="16" s="1"/>
  <c r="L583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P576" i="16" l="1"/>
  <c r="Q576" i="16"/>
  <c r="R577" i="16" s="1"/>
  <c r="S578" i="16" s="1"/>
  <c r="T579" i="16" s="1"/>
  <c r="D577" i="16"/>
  <c r="E577" i="16"/>
  <c r="F578" i="16" s="1"/>
  <c r="G579" i="16" s="1"/>
  <c r="H580" i="16" s="1"/>
  <c r="I581" i="16" s="1"/>
  <c r="J582" i="16" s="1"/>
  <c r="K583" i="16" s="1"/>
  <c r="L584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P577" i="16" l="1"/>
  <c r="Q577" i="16"/>
  <c r="R578" i="16" s="1"/>
  <c r="S579" i="16" s="1"/>
  <c r="T580" i="16" s="1"/>
  <c r="E578" i="16"/>
  <c r="F579" i="16" s="1"/>
  <c r="G580" i="16" s="1"/>
  <c r="H581" i="16" s="1"/>
  <c r="I582" i="16" s="1"/>
  <c r="J583" i="16" s="1"/>
  <c r="K584" i="16" s="1"/>
  <c r="L585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P578" i="16" l="1"/>
  <c r="Q578" i="16"/>
  <c r="R579" i="16" s="1"/>
  <c r="S580" i="16" s="1"/>
  <c r="T581" i="16" s="1"/>
  <c r="D579" i="16"/>
  <c r="E579" i="16"/>
  <c r="F580" i="16" s="1"/>
  <c r="G581" i="16" s="1"/>
  <c r="H582" i="16" s="1"/>
  <c r="I583" i="16" s="1"/>
  <c r="J584" i="16" s="1"/>
  <c r="K585" i="16" s="1"/>
  <c r="L586" i="16" s="1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Q579" i="16" l="1"/>
  <c r="R580" i="16" s="1"/>
  <c r="S581" i="16" s="1"/>
  <c r="T582" i="16" s="1"/>
  <c r="P579" i="16"/>
  <c r="D580" i="16"/>
  <c r="E580" i="16"/>
  <c r="F581" i="16" s="1"/>
  <c r="G582" i="16" s="1"/>
  <c r="H583" i="16" s="1"/>
  <c r="I584" i="16" s="1"/>
  <c r="J585" i="16" s="1"/>
  <c r="K586" i="16" s="1"/>
  <c r="L587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P580" i="16" l="1"/>
  <c r="Q580" i="16"/>
  <c r="R581" i="16" s="1"/>
  <c r="S582" i="16" s="1"/>
  <c r="T583" i="16" s="1"/>
  <c r="E581" i="16"/>
  <c r="F582" i="16" s="1"/>
  <c r="G583" i="16" s="1"/>
  <c r="H584" i="16" s="1"/>
  <c r="I585" i="16" s="1"/>
  <c r="J586" i="16" s="1"/>
  <c r="K587" i="16" s="1"/>
  <c r="L588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P581" i="16" l="1"/>
  <c r="Q581" i="16"/>
  <c r="R582" i="16" s="1"/>
  <c r="S583" i="16" s="1"/>
  <c r="T584" i="16" s="1"/>
  <c r="D582" i="16"/>
  <c r="E582" i="16"/>
  <c r="F583" i="16" s="1"/>
  <c r="G584" i="16" s="1"/>
  <c r="H585" i="16" s="1"/>
  <c r="I586" i="16" s="1"/>
  <c r="J587" i="16" s="1"/>
  <c r="K588" i="16" s="1"/>
  <c r="L589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Q582" i="16" l="1"/>
  <c r="R583" i="16" s="1"/>
  <c r="S584" i="16" s="1"/>
  <c r="T585" i="16" s="1"/>
  <c r="P582" i="16"/>
  <c r="E583" i="16"/>
  <c r="F584" i="16" s="1"/>
  <c r="G585" i="16" s="1"/>
  <c r="H586" i="16" s="1"/>
  <c r="I587" i="16" s="1"/>
  <c r="J588" i="16" s="1"/>
  <c r="K589" i="16" s="1"/>
  <c r="L590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P583" i="16" l="1"/>
  <c r="Q583" i="16"/>
  <c r="R584" i="16" s="1"/>
  <c r="S585" i="16" s="1"/>
  <c r="T586" i="16" s="1"/>
  <c r="E584" i="16"/>
  <c r="F585" i="16" s="1"/>
  <c r="G586" i="16" s="1"/>
  <c r="H587" i="16" s="1"/>
  <c r="I588" i="16" s="1"/>
  <c r="J589" i="16" s="1"/>
  <c r="K590" i="16" s="1"/>
  <c r="L591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P584" i="16" l="1"/>
  <c r="Q584" i="16"/>
  <c r="R585" i="16" s="1"/>
  <c r="S586" i="16" s="1"/>
  <c r="T587" i="16" s="1"/>
  <c r="D585" i="16"/>
  <c r="E585" i="16"/>
  <c r="F586" i="16" s="1"/>
  <c r="G587" i="16" s="1"/>
  <c r="H588" i="16" s="1"/>
  <c r="I589" i="16" s="1"/>
  <c r="J590" i="16" s="1"/>
  <c r="K591" i="16" s="1"/>
  <c r="L592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P585" i="16" l="1"/>
  <c r="Q585" i="16"/>
  <c r="R586" i="16" s="1"/>
  <c r="S587" i="16" s="1"/>
  <c r="T588" i="16" s="1"/>
  <c r="D586" i="16"/>
  <c r="E586" i="16"/>
  <c r="F587" i="16" s="1"/>
  <c r="G588" i="16" s="1"/>
  <c r="H589" i="16" s="1"/>
  <c r="I590" i="16" s="1"/>
  <c r="J591" i="16" s="1"/>
  <c r="K592" i="16" s="1"/>
  <c r="L593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Q586" i="16" l="1"/>
  <c r="R587" i="16" s="1"/>
  <c r="S588" i="16" s="1"/>
  <c r="T589" i="16" s="1"/>
  <c r="P586" i="16"/>
  <c r="D587" i="16"/>
  <c r="E587" i="16"/>
  <c r="F588" i="16" s="1"/>
  <c r="G589" i="16" s="1"/>
  <c r="H590" i="16" s="1"/>
  <c r="I591" i="16" s="1"/>
  <c r="J592" i="16" s="1"/>
  <c r="K593" i="16" s="1"/>
  <c r="L594" i="16" s="1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P587" i="16" l="1"/>
  <c r="Q587" i="16"/>
  <c r="R588" i="16" s="1"/>
  <c r="S589" i="16" s="1"/>
  <c r="T590" i="16" s="1"/>
  <c r="E588" i="16"/>
  <c r="F589" i="16" s="1"/>
  <c r="G590" i="16" s="1"/>
  <c r="H591" i="16" s="1"/>
  <c r="I592" i="16" s="1"/>
  <c r="J593" i="16" s="1"/>
  <c r="K594" i="16" s="1"/>
  <c r="L595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Q588" i="16" l="1"/>
  <c r="R589" i="16" s="1"/>
  <c r="S590" i="16" s="1"/>
  <c r="T591" i="16" s="1"/>
  <c r="P588" i="16"/>
  <c r="D589" i="16"/>
  <c r="E589" i="16"/>
  <c r="F590" i="16" s="1"/>
  <c r="G591" i="16" s="1"/>
  <c r="H592" i="16" s="1"/>
  <c r="I593" i="16" s="1"/>
  <c r="J594" i="16" s="1"/>
  <c r="K595" i="16" s="1"/>
  <c r="L596" i="16" s="1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P589" i="16" l="1"/>
  <c r="Q589" i="16"/>
  <c r="R590" i="16" s="1"/>
  <c r="S591" i="16" s="1"/>
  <c r="T592" i="16" s="1"/>
  <c r="E590" i="16"/>
  <c r="F591" i="16" s="1"/>
  <c r="G592" i="16" s="1"/>
  <c r="H593" i="16" s="1"/>
  <c r="I594" i="16" s="1"/>
  <c r="J595" i="16" s="1"/>
  <c r="K596" i="16" s="1"/>
  <c r="L597" i="16" s="1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Q590" i="16" l="1"/>
  <c r="R591" i="16" s="1"/>
  <c r="S592" i="16" s="1"/>
  <c r="T593" i="16" s="1"/>
  <c r="P590" i="16"/>
  <c r="D591" i="16"/>
  <c r="E591" i="16"/>
  <c r="F592" i="16" s="1"/>
  <c r="G593" i="16" s="1"/>
  <c r="H594" i="16" s="1"/>
  <c r="I595" i="16" s="1"/>
  <c r="J596" i="16" s="1"/>
  <c r="K597" i="16" s="1"/>
  <c r="L598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Q591" i="16" l="1"/>
  <c r="R592" i="16" s="1"/>
  <c r="S593" i="16" s="1"/>
  <c r="T594" i="16" s="1"/>
  <c r="P591" i="16"/>
  <c r="D592" i="16"/>
  <c r="E592" i="16"/>
  <c r="F593" i="16" s="1"/>
  <c r="G594" i="16" s="1"/>
  <c r="H595" i="16" s="1"/>
  <c r="I596" i="16" s="1"/>
  <c r="J597" i="16" s="1"/>
  <c r="K598" i="16" s="1"/>
  <c r="L599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P592" i="16" l="1"/>
  <c r="Q592" i="16"/>
  <c r="R593" i="16" s="1"/>
  <c r="S594" i="16" s="1"/>
  <c r="T595" i="16" s="1"/>
  <c r="V134" i="3"/>
  <c r="D593" i="16"/>
  <c r="E593" i="16"/>
  <c r="F594" i="16" s="1"/>
  <c r="G595" i="16" s="1"/>
  <c r="H596" i="16" s="1"/>
  <c r="I597" i="16" s="1"/>
  <c r="J598" i="16" s="1"/>
  <c r="K599" i="16" s="1"/>
  <c r="L600" i="16" s="1"/>
  <c r="F553" i="3"/>
  <c r="W134" i="3"/>
  <c r="X134" i="3" s="1"/>
  <c r="Y134" i="3" s="1"/>
  <c r="Z134" i="3" s="1"/>
  <c r="AA134" i="3" s="1"/>
  <c r="AB134" i="3" s="1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P593" i="16" l="1"/>
  <c r="Q593" i="16"/>
  <c r="R594" i="16" s="1"/>
  <c r="S595" i="16" s="1"/>
  <c r="T596" i="16" s="1"/>
  <c r="D594" i="16"/>
  <c r="E594" i="16"/>
  <c r="F595" i="16" s="1"/>
  <c r="G596" i="16" s="1"/>
  <c r="H597" i="16" s="1"/>
  <c r="I598" i="16" s="1"/>
  <c r="J599" i="16" s="1"/>
  <c r="K600" i="16" s="1"/>
  <c r="L601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P594" i="16" l="1"/>
  <c r="Q594" i="16"/>
  <c r="R595" i="16" s="1"/>
  <c r="S596" i="16" s="1"/>
  <c r="T597" i="16" s="1"/>
  <c r="D595" i="16"/>
  <c r="E595" i="16"/>
  <c r="F596" i="16" s="1"/>
  <c r="G597" i="16" s="1"/>
  <c r="H598" i="16" s="1"/>
  <c r="I599" i="16" s="1"/>
  <c r="J600" i="16" s="1"/>
  <c r="K601" i="16" s="1"/>
  <c r="L602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Q595" i="16" l="1"/>
  <c r="R596" i="16" s="1"/>
  <c r="S597" i="16" s="1"/>
  <c r="T598" i="16" s="1"/>
  <c r="P595" i="16"/>
  <c r="E596" i="16"/>
  <c r="F597" i="16" s="1"/>
  <c r="G598" i="16" s="1"/>
  <c r="H599" i="16" s="1"/>
  <c r="I600" i="16" s="1"/>
  <c r="J601" i="16" s="1"/>
  <c r="K602" i="16" s="1"/>
  <c r="L603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Q596" i="16" l="1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G599" i="16" s="1"/>
  <c r="H600" i="16" s="1"/>
  <c r="I601" i="16" s="1"/>
  <c r="J602" i="16" s="1"/>
  <c r="K603" i="16" s="1"/>
  <c r="L604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P597" i="16" l="1"/>
  <c r="Q597" i="16"/>
  <c r="R598" i="16" s="1"/>
  <c r="S599" i="16" s="1"/>
  <c r="T600" i="16" s="1"/>
  <c r="D598" i="16"/>
  <c r="E598" i="16"/>
  <c r="F599" i="16" s="1"/>
  <c r="G600" i="16" s="1"/>
  <c r="H601" i="16" s="1"/>
  <c r="I602" i="16" s="1"/>
  <c r="J603" i="16" s="1"/>
  <c r="K604" i="16" s="1"/>
  <c r="L605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P598" i="16" l="1"/>
  <c r="Q598" i="16"/>
  <c r="R599" i="16" s="1"/>
  <c r="S600" i="16" s="1"/>
  <c r="T601" i="16" s="1"/>
  <c r="D599" i="16"/>
  <c r="E599" i="16"/>
  <c r="F600" i="16" s="1"/>
  <c r="G601" i="16" s="1"/>
  <c r="H602" i="16" s="1"/>
  <c r="I603" i="16" s="1"/>
  <c r="J604" i="16" s="1"/>
  <c r="K605" i="16" s="1"/>
  <c r="L606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Q599" i="16" l="1"/>
  <c r="R600" i="16" s="1"/>
  <c r="S601" i="16" s="1"/>
  <c r="T602" i="16" s="1"/>
  <c r="P599" i="16"/>
  <c r="E600" i="16"/>
  <c r="F601" i="16" s="1"/>
  <c r="G602" i="16" s="1"/>
  <c r="H603" i="16" s="1"/>
  <c r="I604" i="16" s="1"/>
  <c r="J605" i="16" s="1"/>
  <c r="K606" i="16" s="1"/>
  <c r="L607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P600" i="16" l="1"/>
  <c r="Q600" i="16"/>
  <c r="R601" i="16" s="1"/>
  <c r="S602" i="16" s="1"/>
  <c r="T603" i="16" s="1"/>
  <c r="D601" i="16"/>
  <c r="E601" i="16"/>
  <c r="F602" i="16" s="1"/>
  <c r="G603" i="16" s="1"/>
  <c r="H604" i="16" s="1"/>
  <c r="I605" i="16" s="1"/>
  <c r="J606" i="16" s="1"/>
  <c r="K607" i="16" s="1"/>
  <c r="L608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P601" i="16" l="1"/>
  <c r="Q601" i="16"/>
  <c r="R602" i="16" s="1"/>
  <c r="S603" i="16" s="1"/>
  <c r="T604" i="16" s="1"/>
  <c r="E602" i="16"/>
  <c r="F603" i="16" s="1"/>
  <c r="G604" i="16" s="1"/>
  <c r="H605" i="16" s="1"/>
  <c r="I606" i="16" s="1"/>
  <c r="J607" i="16" s="1"/>
  <c r="K608" i="16" s="1"/>
  <c r="L609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Q602" i="16" l="1"/>
  <c r="R603" i="16" s="1"/>
  <c r="S604" i="16" s="1"/>
  <c r="T605" i="16" s="1"/>
  <c r="P602" i="16"/>
  <c r="D603" i="16"/>
  <c r="E603" i="16"/>
  <c r="F604" i="16" s="1"/>
  <c r="G605" i="16" s="1"/>
  <c r="H606" i="16" s="1"/>
  <c r="I607" i="16" s="1"/>
  <c r="J608" i="16" s="1"/>
  <c r="K609" i="16" s="1"/>
  <c r="L610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P603" i="16" l="1"/>
  <c r="Q603" i="16"/>
  <c r="R604" i="16" s="1"/>
  <c r="S605" i="16" s="1"/>
  <c r="T606" i="16" s="1"/>
  <c r="D604" i="16"/>
  <c r="E604" i="16"/>
  <c r="F605" i="16" s="1"/>
  <c r="G606" i="16" s="1"/>
  <c r="H607" i="16" s="1"/>
  <c r="I608" i="16" s="1"/>
  <c r="J609" i="16" s="1"/>
  <c r="K610" i="16" s="1"/>
  <c r="L611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Q604" i="16" l="1"/>
  <c r="R605" i="16" s="1"/>
  <c r="S606" i="16" s="1"/>
  <c r="T607" i="16" s="1"/>
  <c r="P604" i="16"/>
  <c r="D605" i="16"/>
  <c r="E605" i="16"/>
  <c r="F606" i="16" s="1"/>
  <c r="G607" i="16" s="1"/>
  <c r="H608" i="16" s="1"/>
  <c r="I609" i="16" s="1"/>
  <c r="J610" i="16" s="1"/>
  <c r="K611" i="16" s="1"/>
  <c r="L612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Q605" i="16" l="1"/>
  <c r="R606" i="16" s="1"/>
  <c r="S607" i="16" s="1"/>
  <c r="T608" i="16" s="1"/>
  <c r="P605" i="16"/>
  <c r="D606" i="16"/>
  <c r="E606" i="16"/>
  <c r="F607" i="16" s="1"/>
  <c r="G608" i="16" s="1"/>
  <c r="H609" i="16" s="1"/>
  <c r="I610" i="16" s="1"/>
  <c r="J611" i="16" s="1"/>
  <c r="K612" i="16" s="1"/>
  <c r="L613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P606" i="16" l="1"/>
  <c r="Q606" i="16"/>
  <c r="R607" i="16" s="1"/>
  <c r="S608" i="16" s="1"/>
  <c r="T609" i="16" s="1"/>
  <c r="D607" i="16"/>
  <c r="E607" i="16"/>
  <c r="F608" i="16" s="1"/>
  <c r="G609" i="16" s="1"/>
  <c r="H610" i="16" s="1"/>
  <c r="I611" i="16" s="1"/>
  <c r="J612" i="16" s="1"/>
  <c r="K613" i="16" s="1"/>
  <c r="L614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Q607" i="16" l="1"/>
  <c r="R608" i="16" s="1"/>
  <c r="S609" i="16" s="1"/>
  <c r="T610" i="16" s="1"/>
  <c r="P607" i="16"/>
  <c r="D608" i="16"/>
  <c r="E608" i="16"/>
  <c r="F609" i="16" s="1"/>
  <c r="G610" i="16" s="1"/>
  <c r="H611" i="16" s="1"/>
  <c r="I612" i="16" s="1"/>
  <c r="J613" i="16" s="1"/>
  <c r="K614" i="16" s="1"/>
  <c r="L615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P608" i="16" l="1"/>
  <c r="Q608" i="16"/>
  <c r="R609" i="16" s="1"/>
  <c r="S610" i="16" s="1"/>
  <c r="T611" i="16" s="1"/>
  <c r="E609" i="16"/>
  <c r="F610" i="16" s="1"/>
  <c r="G611" i="16" s="1"/>
  <c r="H612" i="16" s="1"/>
  <c r="I613" i="16" s="1"/>
  <c r="J614" i="16" s="1"/>
  <c r="K615" i="16" s="1"/>
  <c r="L616" i="16" s="1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P609" i="16" l="1"/>
  <c r="Q609" i="16"/>
  <c r="R610" i="16" s="1"/>
  <c r="S611" i="16" s="1"/>
  <c r="T612" i="16" s="1"/>
  <c r="E610" i="16"/>
  <c r="F611" i="16" s="1"/>
  <c r="G612" i="16" s="1"/>
  <c r="H613" i="16" s="1"/>
  <c r="I614" i="16" s="1"/>
  <c r="J615" i="16" s="1"/>
  <c r="K616" i="16" s="1"/>
  <c r="L617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P610" i="16" l="1"/>
  <c r="Q610" i="16"/>
  <c r="R611" i="16" s="1"/>
  <c r="S612" i="16" s="1"/>
  <c r="T613" i="16" s="1"/>
  <c r="D611" i="16"/>
  <c r="E611" i="16"/>
  <c r="F612" i="16" s="1"/>
  <c r="G613" i="16" s="1"/>
  <c r="H614" i="16" s="1"/>
  <c r="I615" i="16" s="1"/>
  <c r="J616" i="16" s="1"/>
  <c r="K617" i="16" s="1"/>
  <c r="L618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P611" i="16" l="1"/>
  <c r="Q611" i="16"/>
  <c r="R612" i="16" s="1"/>
  <c r="S613" i="16" s="1"/>
  <c r="T614" i="16" s="1"/>
  <c r="E612" i="16"/>
  <c r="F613" i="16" s="1"/>
  <c r="G614" i="16" s="1"/>
  <c r="H615" i="16" s="1"/>
  <c r="I616" i="16" s="1"/>
  <c r="J617" i="16" s="1"/>
  <c r="K618" i="16" s="1"/>
  <c r="L619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P612" i="16" l="1"/>
  <c r="Q612" i="16"/>
  <c r="R613" i="16" s="1"/>
  <c r="S614" i="16" s="1"/>
  <c r="T615" i="16" s="1"/>
  <c r="D613" i="16"/>
  <c r="E613" i="16"/>
  <c r="F614" i="16" s="1"/>
  <c r="G615" i="16" s="1"/>
  <c r="H616" i="16" s="1"/>
  <c r="I617" i="16" s="1"/>
  <c r="J618" i="16" s="1"/>
  <c r="K619" i="16" s="1"/>
  <c r="L620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P613" i="16" l="1"/>
  <c r="Q613" i="16"/>
  <c r="R614" i="16" s="1"/>
  <c r="S615" i="16" s="1"/>
  <c r="T616" i="16" s="1"/>
  <c r="D614" i="16"/>
  <c r="E614" i="16"/>
  <c r="F615" i="16" s="1"/>
  <c r="G616" i="16" s="1"/>
  <c r="H617" i="16" s="1"/>
  <c r="I618" i="16" s="1"/>
  <c r="J619" i="16" s="1"/>
  <c r="K620" i="16" s="1"/>
  <c r="L621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Q614" i="16" l="1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G617" i="16" s="1"/>
  <c r="H618" i="16" s="1"/>
  <c r="I619" i="16" s="1"/>
  <c r="J620" i="16" s="1"/>
  <c r="K621" i="16" s="1"/>
  <c r="L622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Q615" i="16" l="1"/>
  <c r="R616" i="16" s="1"/>
  <c r="S617" i="16" s="1"/>
  <c r="T618" i="16" s="1"/>
  <c r="P615" i="16"/>
  <c r="E616" i="16"/>
  <c r="F617" i="16" s="1"/>
  <c r="G618" i="16" s="1"/>
  <c r="H619" i="16" s="1"/>
  <c r="I620" i="16" s="1"/>
  <c r="J621" i="16" s="1"/>
  <c r="K622" i="16" s="1"/>
  <c r="L623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P616" i="16" l="1"/>
  <c r="Q616" i="16"/>
  <c r="R617" i="16" s="1"/>
  <c r="S618" i="16" s="1"/>
  <c r="T619" i="16" s="1"/>
  <c r="D617" i="16"/>
  <c r="E617" i="16"/>
  <c r="F618" i="16" s="1"/>
  <c r="G619" i="16" s="1"/>
  <c r="H620" i="16" s="1"/>
  <c r="I621" i="16" s="1"/>
  <c r="J622" i="16" s="1"/>
  <c r="K623" i="16" s="1"/>
  <c r="L624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P617" i="16" l="1"/>
  <c r="Q617" i="16"/>
  <c r="R618" i="16" s="1"/>
  <c r="S619" i="16" s="1"/>
  <c r="T620" i="16" s="1"/>
  <c r="E618" i="16"/>
  <c r="F619" i="16" s="1"/>
  <c r="G620" i="16" s="1"/>
  <c r="H621" i="16" s="1"/>
  <c r="I622" i="16" s="1"/>
  <c r="J623" i="16" s="1"/>
  <c r="K624" i="16" s="1"/>
  <c r="L625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P618" i="16" l="1"/>
  <c r="Q618" i="16"/>
  <c r="R619" i="16" s="1"/>
  <c r="S620" i="16" s="1"/>
  <c r="T621" i="16" s="1"/>
  <c r="L140" i="4"/>
  <c r="E619" i="16"/>
  <c r="F620" i="16" s="1"/>
  <c r="G621" i="16" s="1"/>
  <c r="H622" i="16" s="1"/>
  <c r="I623" i="16" s="1"/>
  <c r="J624" i="16" s="1"/>
  <c r="K625" i="16" s="1"/>
  <c r="L626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P619" i="16" l="1"/>
  <c r="Q619" i="16"/>
  <c r="R620" i="16" s="1"/>
  <c r="S621" i="16" s="1"/>
  <c r="T622" i="16" s="1"/>
  <c r="D620" i="16"/>
  <c r="E620" i="16"/>
  <c r="F621" i="16" s="1"/>
  <c r="G622" i="16" s="1"/>
  <c r="H623" i="16" s="1"/>
  <c r="I624" i="16" s="1"/>
  <c r="J625" i="16" s="1"/>
  <c r="K626" i="16" s="1"/>
  <c r="L627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P620" i="16" l="1"/>
  <c r="Q620" i="16"/>
  <c r="R621" i="16" s="1"/>
  <c r="S622" i="16" s="1"/>
  <c r="T623" i="16" s="1"/>
  <c r="E621" i="16"/>
  <c r="F622" i="16" s="1"/>
  <c r="G623" i="16" s="1"/>
  <c r="H624" i="16" s="1"/>
  <c r="I625" i="16" s="1"/>
  <c r="J626" i="16" s="1"/>
  <c r="K627" i="16" s="1"/>
  <c r="L628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P621" i="16" l="1"/>
  <c r="Q621" i="16"/>
  <c r="R622" i="16" s="1"/>
  <c r="S623" i="16" s="1"/>
  <c r="T624" i="16" s="1"/>
  <c r="D622" i="16"/>
  <c r="E622" i="16"/>
  <c r="F623" i="16" s="1"/>
  <c r="G624" i="16" s="1"/>
  <c r="H625" i="16" s="1"/>
  <c r="I626" i="16" s="1"/>
  <c r="J627" i="16" s="1"/>
  <c r="K628" i="16" s="1"/>
  <c r="L629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Q622" i="16" l="1"/>
  <c r="R623" i="16" s="1"/>
  <c r="S624" i="16" s="1"/>
  <c r="T625" i="16" s="1"/>
  <c r="P622" i="16"/>
  <c r="L141" i="4"/>
  <c r="D623" i="16"/>
  <c r="E623" i="16"/>
  <c r="F624" i="16" s="1"/>
  <c r="G625" i="16" s="1"/>
  <c r="H626" i="16" s="1"/>
  <c r="I627" i="16" s="1"/>
  <c r="J628" i="16" s="1"/>
  <c r="K629" i="16" s="1"/>
  <c r="L630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Q623" i="16" l="1"/>
  <c r="R624" i="16" s="1"/>
  <c r="S625" i="16" s="1"/>
  <c r="T626" i="16" s="1"/>
  <c r="P623" i="16"/>
  <c r="E624" i="16"/>
  <c r="F625" i="16" s="1"/>
  <c r="G626" i="16" s="1"/>
  <c r="H627" i="16" s="1"/>
  <c r="I628" i="16" s="1"/>
  <c r="J629" i="16" s="1"/>
  <c r="K630" i="16" s="1"/>
  <c r="L631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P624" i="16" l="1"/>
  <c r="Q624" i="16"/>
  <c r="R625" i="16" s="1"/>
  <c r="S626" i="16" s="1"/>
  <c r="T627" i="16" s="1"/>
  <c r="E625" i="16"/>
  <c r="F626" i="16" s="1"/>
  <c r="G627" i="16" s="1"/>
  <c r="H628" i="16" s="1"/>
  <c r="I629" i="16" s="1"/>
  <c r="J630" i="16" s="1"/>
  <c r="K631" i="16" s="1"/>
  <c r="L632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P625" i="16" l="1"/>
  <c r="Q625" i="16"/>
  <c r="R626" i="16" s="1"/>
  <c r="S627" i="16" s="1"/>
  <c r="T628" i="16" s="1"/>
  <c r="D626" i="16"/>
  <c r="E626" i="16"/>
  <c r="F627" i="16" s="1"/>
  <c r="G628" i="16" s="1"/>
  <c r="H629" i="16" s="1"/>
  <c r="I630" i="16" s="1"/>
  <c r="J631" i="16" s="1"/>
  <c r="K632" i="16" s="1"/>
  <c r="L633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P626" i="16" l="1"/>
  <c r="Q626" i="16"/>
  <c r="R627" i="16" s="1"/>
  <c r="S628" i="16" s="1"/>
  <c r="T629" i="16" s="1"/>
  <c r="E627" i="16"/>
  <c r="F628" i="16" s="1"/>
  <c r="G629" i="16" s="1"/>
  <c r="H630" i="16" s="1"/>
  <c r="I631" i="16" s="1"/>
  <c r="J632" i="16" s="1"/>
  <c r="K633" i="16" s="1"/>
  <c r="L634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Q627" i="16" l="1"/>
  <c r="R628" i="16" s="1"/>
  <c r="S629" i="16" s="1"/>
  <c r="T630" i="16" s="1"/>
  <c r="P627" i="16"/>
  <c r="D628" i="16"/>
  <c r="E628" i="16"/>
  <c r="F629" i="16" s="1"/>
  <c r="G630" i="16" s="1"/>
  <c r="H631" i="16" s="1"/>
  <c r="I632" i="16" s="1"/>
  <c r="J633" i="16" s="1"/>
  <c r="K634" i="16" s="1"/>
  <c r="L635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P628" i="16" l="1"/>
  <c r="Q628" i="16"/>
  <c r="R629" i="16" s="1"/>
  <c r="S630" i="16" s="1"/>
  <c r="T631" i="16" s="1"/>
  <c r="E629" i="16"/>
  <c r="F630" i="16" s="1"/>
  <c r="G631" i="16" s="1"/>
  <c r="H632" i="16" s="1"/>
  <c r="I633" i="16" s="1"/>
  <c r="J634" i="16" s="1"/>
  <c r="K635" i="16" s="1"/>
  <c r="L636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P629" i="16" l="1"/>
  <c r="Q629" i="16"/>
  <c r="R630" i="16" s="1"/>
  <c r="S631" i="16" s="1"/>
  <c r="T632" i="16" s="1"/>
  <c r="D630" i="16"/>
  <c r="E630" i="16"/>
  <c r="F631" i="16" s="1"/>
  <c r="G632" i="16" s="1"/>
  <c r="H633" i="16" s="1"/>
  <c r="I634" i="16" s="1"/>
  <c r="J635" i="16" s="1"/>
  <c r="K636" i="16" s="1"/>
  <c r="L637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Q630" i="16" l="1"/>
  <c r="R631" i="16" s="1"/>
  <c r="S632" i="16" s="1"/>
  <c r="T633" i="16" s="1"/>
  <c r="P630" i="16"/>
  <c r="D631" i="16"/>
  <c r="E631" i="16"/>
  <c r="F632" i="16" s="1"/>
  <c r="G633" i="16" s="1"/>
  <c r="H634" i="16" s="1"/>
  <c r="I635" i="16" s="1"/>
  <c r="J636" i="16" s="1"/>
  <c r="K637" i="16" s="1"/>
  <c r="L638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Q631" i="16" l="1"/>
  <c r="R632" i="16" s="1"/>
  <c r="S633" i="16" s="1"/>
  <c r="T634" i="16" s="1"/>
  <c r="P631" i="16"/>
  <c r="E632" i="16"/>
  <c r="F633" i="16" s="1"/>
  <c r="G634" i="16" s="1"/>
  <c r="H635" i="16" s="1"/>
  <c r="I636" i="16" s="1"/>
  <c r="J637" i="16" s="1"/>
  <c r="K638" i="16" s="1"/>
  <c r="L639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P632" i="16" l="1"/>
  <c r="Q632" i="16"/>
  <c r="R633" i="16" s="1"/>
  <c r="S634" i="16" s="1"/>
  <c r="T635" i="16" s="1"/>
  <c r="D633" i="16"/>
  <c r="E633" i="16"/>
  <c r="F634" i="16" s="1"/>
  <c r="G635" i="16" s="1"/>
  <c r="H636" i="16" s="1"/>
  <c r="I637" i="16" s="1"/>
  <c r="J638" i="16" s="1"/>
  <c r="K639" i="16" s="1"/>
  <c r="L640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Q633" i="16" l="1"/>
  <c r="R634" i="16" s="1"/>
  <c r="S635" i="16" s="1"/>
  <c r="T636" i="16" s="1"/>
  <c r="P633" i="16"/>
  <c r="E634" i="16"/>
  <c r="F635" i="16" s="1"/>
  <c r="G636" i="16" s="1"/>
  <c r="H637" i="16" s="1"/>
  <c r="I638" i="16" s="1"/>
  <c r="J639" i="16" s="1"/>
  <c r="K640" i="16" s="1"/>
  <c r="L641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P634" i="16" l="1"/>
  <c r="Q634" i="16"/>
  <c r="R635" i="16" s="1"/>
  <c r="S636" i="16" s="1"/>
  <c r="T637" i="16" s="1"/>
  <c r="E635" i="16"/>
  <c r="F636" i="16" s="1"/>
  <c r="G637" i="16" s="1"/>
  <c r="H638" i="16" s="1"/>
  <c r="I639" i="16" s="1"/>
  <c r="J640" i="16" s="1"/>
  <c r="K641" i="16" s="1"/>
  <c r="L642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P635" i="16" l="1"/>
  <c r="Q635" i="16"/>
  <c r="R636" i="16" s="1"/>
  <c r="S637" i="16" s="1"/>
  <c r="T638" i="16" s="1"/>
  <c r="E636" i="16"/>
  <c r="F637" i="16" s="1"/>
  <c r="G638" i="16" s="1"/>
  <c r="H639" i="16" s="1"/>
  <c r="I640" i="16" s="1"/>
  <c r="J641" i="16" s="1"/>
  <c r="K642" i="16" s="1"/>
  <c r="L643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P636" i="16" l="1"/>
  <c r="Q636" i="16"/>
  <c r="R637" i="16" s="1"/>
  <c r="S638" i="16" s="1"/>
  <c r="T639" i="16" s="1"/>
  <c r="D637" i="16"/>
  <c r="E637" i="16"/>
  <c r="F638" i="16" s="1"/>
  <c r="G639" i="16" s="1"/>
  <c r="H640" i="16" s="1"/>
  <c r="I641" i="16" s="1"/>
  <c r="J642" i="16" s="1"/>
  <c r="K643" i="16" s="1"/>
  <c r="L644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Q637" i="16" l="1"/>
  <c r="R638" i="16" s="1"/>
  <c r="S639" i="16" s="1"/>
  <c r="T640" i="16" s="1"/>
  <c r="P637" i="16"/>
  <c r="D638" i="16"/>
  <c r="E638" i="16"/>
  <c r="F639" i="16" s="1"/>
  <c r="G640" i="16" s="1"/>
  <c r="H641" i="16" s="1"/>
  <c r="I642" i="16" s="1"/>
  <c r="J643" i="16" s="1"/>
  <c r="K644" i="16" s="1"/>
  <c r="L645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Q638" i="16" l="1"/>
  <c r="R639" i="16" s="1"/>
  <c r="S640" i="16" s="1"/>
  <c r="T641" i="16" s="1"/>
  <c r="P638" i="16"/>
  <c r="D639" i="16"/>
  <c r="E639" i="16"/>
  <c r="F640" i="16" s="1"/>
  <c r="G641" i="16" s="1"/>
  <c r="H642" i="16" s="1"/>
  <c r="I643" i="16" s="1"/>
  <c r="J644" i="16" s="1"/>
  <c r="K645" i="16" s="1"/>
  <c r="L646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P639" i="16" l="1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G642" i="16" s="1"/>
  <c r="H643" i="16" s="1"/>
  <c r="I644" i="16" s="1"/>
  <c r="J645" i="16" s="1"/>
  <c r="K646" i="16" s="1"/>
  <c r="L647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P640" i="16" l="1"/>
  <c r="Q640" i="16"/>
  <c r="R641" i="16" s="1"/>
  <c r="S642" i="16" s="1"/>
  <c r="T643" i="16" s="1"/>
  <c r="E641" i="16"/>
  <c r="F642" i="16" s="1"/>
  <c r="G643" i="16" s="1"/>
  <c r="H644" i="16" s="1"/>
  <c r="I645" i="16" s="1"/>
  <c r="J646" i="16" s="1"/>
  <c r="K647" i="16" s="1"/>
  <c r="L648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P641" i="16" l="1"/>
  <c r="Q641" i="16"/>
  <c r="R642" i="16" s="1"/>
  <c r="S643" i="16" s="1"/>
  <c r="T644" i="16" s="1"/>
  <c r="E642" i="16"/>
  <c r="F643" i="16" s="1"/>
  <c r="G644" i="16" s="1"/>
  <c r="H645" i="16" s="1"/>
  <c r="I646" i="16" s="1"/>
  <c r="J647" i="16" s="1"/>
  <c r="K648" i="16" s="1"/>
  <c r="L649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Q642" i="16" l="1"/>
  <c r="R643" i="16" s="1"/>
  <c r="S644" i="16" s="1"/>
  <c r="T645" i="16" s="1"/>
  <c r="P642" i="16"/>
  <c r="E643" i="16"/>
  <c r="F644" i="16" s="1"/>
  <c r="G645" i="16" s="1"/>
  <c r="H646" i="16" s="1"/>
  <c r="I647" i="16" s="1"/>
  <c r="J648" i="16" s="1"/>
  <c r="K649" i="16" s="1"/>
  <c r="L650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P643" i="16" l="1"/>
  <c r="Q643" i="16"/>
  <c r="R644" i="16" s="1"/>
  <c r="S645" i="16" s="1"/>
  <c r="T646" i="16" s="1"/>
  <c r="L146" i="4"/>
  <c r="E644" i="16"/>
  <c r="F645" i="16" s="1"/>
  <c r="G646" i="16" s="1"/>
  <c r="H647" i="16" s="1"/>
  <c r="I648" i="16" s="1"/>
  <c r="J649" i="16" s="1"/>
  <c r="K650" i="16" s="1"/>
  <c r="L651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P644" i="16" l="1"/>
  <c r="Q644" i="16"/>
  <c r="R645" i="16" s="1"/>
  <c r="S646" i="16" s="1"/>
  <c r="T647" i="16" s="1"/>
  <c r="D645" i="16"/>
  <c r="E645" i="16"/>
  <c r="F646" i="16" s="1"/>
  <c r="G647" i="16" s="1"/>
  <c r="H648" i="16" s="1"/>
  <c r="I649" i="16" s="1"/>
  <c r="J650" i="16" s="1"/>
  <c r="K651" i="16" s="1"/>
  <c r="L652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Q645" i="16" l="1"/>
  <c r="R646" i="16" s="1"/>
  <c r="S647" i="16" s="1"/>
  <c r="T648" i="16" s="1"/>
  <c r="P645" i="16"/>
  <c r="E646" i="16"/>
  <c r="F647" i="16" s="1"/>
  <c r="G648" i="16" s="1"/>
  <c r="H649" i="16" s="1"/>
  <c r="I650" i="16" s="1"/>
  <c r="J651" i="16" s="1"/>
  <c r="K652" i="16" s="1"/>
  <c r="L653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Q646" i="16" l="1"/>
  <c r="R647" i="16" s="1"/>
  <c r="S648" i="16" s="1"/>
  <c r="T649" i="16" s="1"/>
  <c r="P646" i="16"/>
  <c r="D647" i="16"/>
  <c r="E647" i="16"/>
  <c r="F648" i="16" s="1"/>
  <c r="G649" i="16" s="1"/>
  <c r="H650" i="16" s="1"/>
  <c r="I651" i="16" s="1"/>
  <c r="J652" i="16" s="1"/>
  <c r="K653" i="16" s="1"/>
  <c r="L654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Q647" i="16" l="1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G650" i="16" s="1"/>
  <c r="H651" i="16" s="1"/>
  <c r="I652" i="16" s="1"/>
  <c r="J653" i="16" s="1"/>
  <c r="K654" i="16" s="1"/>
  <c r="L655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P648" i="16" l="1"/>
  <c r="Q648" i="16"/>
  <c r="R649" i="16" s="1"/>
  <c r="S650" i="16" s="1"/>
  <c r="T651" i="16" s="1"/>
  <c r="D649" i="16"/>
  <c r="E649" i="16"/>
  <c r="F650" i="16" s="1"/>
  <c r="G651" i="16" s="1"/>
  <c r="H652" i="16" s="1"/>
  <c r="I653" i="16" s="1"/>
  <c r="J654" i="16" s="1"/>
  <c r="K655" i="16" s="1"/>
  <c r="L656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P649" i="16" l="1"/>
  <c r="Q649" i="16"/>
  <c r="R650" i="16" s="1"/>
  <c r="S651" i="16" s="1"/>
  <c r="T652" i="16" s="1"/>
  <c r="D650" i="16"/>
  <c r="E650" i="16"/>
  <c r="F651" i="16" s="1"/>
  <c r="G652" i="16" s="1"/>
  <c r="H653" i="16" s="1"/>
  <c r="I654" i="16" s="1"/>
  <c r="J655" i="16" s="1"/>
  <c r="K656" i="16" s="1"/>
  <c r="L657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P650" i="16" l="1"/>
  <c r="Q650" i="16"/>
  <c r="R651" i="16" s="1"/>
  <c r="S652" i="16" s="1"/>
  <c r="T653" i="16" s="1"/>
  <c r="E651" i="16"/>
  <c r="F652" i="16" s="1"/>
  <c r="G653" i="16" s="1"/>
  <c r="H654" i="16" s="1"/>
  <c r="I655" i="16" s="1"/>
  <c r="J656" i="16" s="1"/>
  <c r="K657" i="16" s="1"/>
  <c r="L658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Q651" i="16" l="1"/>
  <c r="R652" i="16" s="1"/>
  <c r="S653" i="16" s="1"/>
  <c r="T654" i="16" s="1"/>
  <c r="P651" i="16"/>
  <c r="V148" i="3"/>
  <c r="E652" i="16"/>
  <c r="F653" i="16" s="1"/>
  <c r="G654" i="16" s="1"/>
  <c r="H655" i="16" s="1"/>
  <c r="I656" i="16" s="1"/>
  <c r="J657" i="16" s="1"/>
  <c r="K658" i="16" s="1"/>
  <c r="L659" i="16" s="1"/>
  <c r="D652" i="16"/>
  <c r="E608" i="4"/>
  <c r="F608" i="4" s="1"/>
  <c r="I608" i="3"/>
  <c r="D608" i="4" s="1"/>
  <c r="W148" i="3"/>
  <c r="X148" i="3" s="1"/>
  <c r="Y148" i="3" s="1"/>
  <c r="Z148" i="3" s="1"/>
  <c r="AA148" i="3" s="1"/>
  <c r="AB148" i="3" s="1"/>
  <c r="K608" i="3"/>
  <c r="L608" i="3" s="1"/>
  <c r="E610" i="3"/>
  <c r="R609" i="3"/>
  <c r="D609" i="3"/>
  <c r="H609" i="3" s="1"/>
  <c r="J609" i="3"/>
  <c r="S608" i="3"/>
  <c r="T608" i="3" s="1"/>
  <c r="U608" i="3"/>
  <c r="F612" i="3"/>
  <c r="P652" i="16" l="1"/>
  <c r="Q652" i="16"/>
  <c r="R653" i="16" s="1"/>
  <c r="S654" i="16" s="1"/>
  <c r="T655" i="16" s="1"/>
  <c r="D653" i="16"/>
  <c r="E653" i="16"/>
  <c r="F654" i="16" s="1"/>
  <c r="G655" i="16" s="1"/>
  <c r="H656" i="16" s="1"/>
  <c r="I657" i="16" s="1"/>
  <c r="J658" i="16" s="1"/>
  <c r="K659" i="16" s="1"/>
  <c r="L660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Q653" i="16" l="1"/>
  <c r="R654" i="16" s="1"/>
  <c r="S655" i="16" s="1"/>
  <c r="T656" i="16" s="1"/>
  <c r="P653" i="16"/>
  <c r="E654" i="16"/>
  <c r="F655" i="16" s="1"/>
  <c r="G656" i="16" s="1"/>
  <c r="H657" i="16" s="1"/>
  <c r="I658" i="16" s="1"/>
  <c r="J659" i="16" s="1"/>
  <c r="K660" i="16" s="1"/>
  <c r="L661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P654" i="16" l="1"/>
  <c r="Q654" i="16"/>
  <c r="R655" i="16" s="1"/>
  <c r="S656" i="16" s="1"/>
  <c r="T657" i="16" s="1"/>
  <c r="E655" i="16"/>
  <c r="F656" i="16" s="1"/>
  <c r="G657" i="16" s="1"/>
  <c r="H658" i="16" s="1"/>
  <c r="I659" i="16" s="1"/>
  <c r="J660" i="16" s="1"/>
  <c r="K661" i="16" s="1"/>
  <c r="L662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P655" i="16" l="1"/>
  <c r="Q655" i="16"/>
  <c r="R656" i="16" s="1"/>
  <c r="S657" i="16" s="1"/>
  <c r="T658" i="16" s="1"/>
  <c r="E656" i="16"/>
  <c r="F657" i="16" s="1"/>
  <c r="G658" i="16" s="1"/>
  <c r="H659" i="16" s="1"/>
  <c r="I660" i="16" s="1"/>
  <c r="J661" i="16" s="1"/>
  <c r="K662" i="16" s="1"/>
  <c r="L663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Q656" i="16" l="1"/>
  <c r="R657" i="16" s="1"/>
  <c r="S658" i="16" s="1"/>
  <c r="T659" i="16" s="1"/>
  <c r="P656" i="16"/>
  <c r="E657" i="16"/>
  <c r="F658" i="16" s="1"/>
  <c r="G659" i="16" s="1"/>
  <c r="H660" i="16" s="1"/>
  <c r="I661" i="16" s="1"/>
  <c r="J662" i="16" s="1"/>
  <c r="K663" i="16" s="1"/>
  <c r="L664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Q657" i="16" l="1"/>
  <c r="R658" i="16" s="1"/>
  <c r="S659" i="16" s="1"/>
  <c r="T660" i="16" s="1"/>
  <c r="P657" i="16"/>
  <c r="E658" i="16"/>
  <c r="F659" i="16" s="1"/>
  <c r="G660" i="16" s="1"/>
  <c r="H661" i="16" s="1"/>
  <c r="I662" i="16" s="1"/>
  <c r="J663" i="16" s="1"/>
  <c r="K664" i="16" s="1"/>
  <c r="L665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Q658" i="16" l="1"/>
  <c r="R659" i="16" s="1"/>
  <c r="S660" i="16" s="1"/>
  <c r="T661" i="16" s="1"/>
  <c r="P658" i="16"/>
  <c r="E659" i="16"/>
  <c r="F660" i="16" s="1"/>
  <c r="G661" i="16" s="1"/>
  <c r="H662" i="16" s="1"/>
  <c r="I663" i="16" s="1"/>
  <c r="J664" i="16" s="1"/>
  <c r="K665" i="16" s="1"/>
  <c r="L666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P659" i="16" l="1"/>
  <c r="Q659" i="16"/>
  <c r="R660" i="16" s="1"/>
  <c r="S661" i="16" s="1"/>
  <c r="T662" i="16" s="1"/>
  <c r="D660" i="16"/>
  <c r="E660" i="16"/>
  <c r="F661" i="16" s="1"/>
  <c r="G662" i="16" s="1"/>
  <c r="H663" i="16" s="1"/>
  <c r="I664" i="16" s="1"/>
  <c r="J665" i="16" s="1"/>
  <c r="K666" i="16" s="1"/>
  <c r="L667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P660" i="16" l="1"/>
  <c r="Q660" i="16"/>
  <c r="R661" i="16" s="1"/>
  <c r="S662" i="16" s="1"/>
  <c r="T663" i="16" s="1"/>
  <c r="D661" i="16"/>
  <c r="E661" i="16"/>
  <c r="F662" i="16" s="1"/>
  <c r="G663" i="16" s="1"/>
  <c r="H664" i="16" s="1"/>
  <c r="I665" i="16" s="1"/>
  <c r="J666" i="16" s="1"/>
  <c r="K667" i="16" s="1"/>
  <c r="L668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P661" i="16" l="1"/>
  <c r="Q661" i="16"/>
  <c r="R662" i="16" s="1"/>
  <c r="S663" i="16" s="1"/>
  <c r="T664" i="16" s="1"/>
  <c r="D662" i="16"/>
  <c r="E662" i="16"/>
  <c r="F663" i="16" s="1"/>
  <c r="G664" i="16" s="1"/>
  <c r="H665" i="16" s="1"/>
  <c r="I666" i="16" s="1"/>
  <c r="J667" i="16" s="1"/>
  <c r="K668" i="16" s="1"/>
  <c r="L669" i="16" s="1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Q662" i="16" l="1"/>
  <c r="R663" i="16" s="1"/>
  <c r="S664" i="16" s="1"/>
  <c r="T665" i="16" s="1"/>
  <c r="P662" i="16"/>
  <c r="E663" i="16"/>
  <c r="F664" i="16" s="1"/>
  <c r="G665" i="16" s="1"/>
  <c r="H666" i="16" s="1"/>
  <c r="I667" i="16" s="1"/>
  <c r="J668" i="16" s="1"/>
  <c r="K669" i="16" s="1"/>
  <c r="L670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Q663" i="16" l="1"/>
  <c r="R664" i="16" s="1"/>
  <c r="S665" i="16" s="1"/>
  <c r="T666" i="16" s="1"/>
  <c r="P663" i="16"/>
  <c r="D664" i="16"/>
  <c r="E664" i="16"/>
  <c r="F665" i="16" s="1"/>
  <c r="G666" i="16" s="1"/>
  <c r="H667" i="16" s="1"/>
  <c r="I668" i="16" s="1"/>
  <c r="J669" i="16" s="1"/>
  <c r="K670" i="16" s="1"/>
  <c r="L671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P664" i="16" l="1"/>
  <c r="Q664" i="16"/>
  <c r="R665" i="16" s="1"/>
  <c r="S666" i="16" s="1"/>
  <c r="T667" i="16" s="1"/>
  <c r="E665" i="16"/>
  <c r="F666" i="16" s="1"/>
  <c r="G667" i="16" s="1"/>
  <c r="H668" i="16" s="1"/>
  <c r="I669" i="16" s="1"/>
  <c r="J670" i="16" s="1"/>
  <c r="K671" i="16" s="1"/>
  <c r="L672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P665" i="16" l="1"/>
  <c r="Q665" i="16"/>
  <c r="R666" i="16" s="1"/>
  <c r="S667" i="16" s="1"/>
  <c r="T668" i="16" s="1"/>
  <c r="E666" i="16"/>
  <c r="F667" i="16" s="1"/>
  <c r="G668" i="16" s="1"/>
  <c r="H669" i="16" s="1"/>
  <c r="I670" i="16" s="1"/>
  <c r="J671" i="16" s="1"/>
  <c r="K672" i="16" s="1"/>
  <c r="L673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Q666" i="16" l="1"/>
  <c r="R667" i="16" s="1"/>
  <c r="S668" i="16" s="1"/>
  <c r="T669" i="16" s="1"/>
  <c r="P666" i="16"/>
  <c r="D667" i="16"/>
  <c r="E667" i="16"/>
  <c r="F668" i="16" s="1"/>
  <c r="G669" i="16" s="1"/>
  <c r="H670" i="16" s="1"/>
  <c r="I671" i="16" s="1"/>
  <c r="J672" i="16" s="1"/>
  <c r="K673" i="16" s="1"/>
  <c r="L674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P667" i="16" l="1"/>
  <c r="Q667" i="16"/>
  <c r="R668" i="16" s="1"/>
  <c r="S669" i="16" s="1"/>
  <c r="T670" i="16" s="1"/>
  <c r="D668" i="16"/>
  <c r="E668" i="16"/>
  <c r="F669" i="16" s="1"/>
  <c r="G670" i="16" s="1"/>
  <c r="H671" i="16" s="1"/>
  <c r="I672" i="16" s="1"/>
  <c r="J673" i="16" s="1"/>
  <c r="K674" i="16" s="1"/>
  <c r="L675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Q668" i="16" l="1"/>
  <c r="R669" i="16" s="1"/>
  <c r="S670" i="16" s="1"/>
  <c r="T671" i="16" s="1"/>
  <c r="P668" i="16"/>
  <c r="D669" i="16"/>
  <c r="E669" i="16"/>
  <c r="F670" i="16" s="1"/>
  <c r="G671" i="16" s="1"/>
  <c r="H672" i="16" s="1"/>
  <c r="I673" i="16" s="1"/>
  <c r="J674" i="16" s="1"/>
  <c r="K675" i="16" s="1"/>
  <c r="L676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Q669" i="16" l="1"/>
  <c r="R670" i="16" s="1"/>
  <c r="S671" i="16" s="1"/>
  <c r="T672" i="16" s="1"/>
  <c r="P669" i="16"/>
  <c r="E670" i="16"/>
  <c r="F671" i="16" s="1"/>
  <c r="G672" i="16" s="1"/>
  <c r="H673" i="16" s="1"/>
  <c r="I674" i="16" s="1"/>
  <c r="J675" i="16" s="1"/>
  <c r="K676" i="16" s="1"/>
  <c r="L677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P670" i="16" l="1"/>
  <c r="Q670" i="16"/>
  <c r="R671" i="16" s="1"/>
  <c r="S672" i="16" s="1"/>
  <c r="T673" i="16" s="1"/>
  <c r="E671" i="16"/>
  <c r="F672" i="16" s="1"/>
  <c r="G673" i="16" s="1"/>
  <c r="H674" i="16" s="1"/>
  <c r="I675" i="16" s="1"/>
  <c r="J676" i="16" s="1"/>
  <c r="K677" i="16" s="1"/>
  <c r="L678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P671" i="16" l="1"/>
  <c r="Q671" i="16"/>
  <c r="R672" i="16" s="1"/>
  <c r="S673" i="16" s="1"/>
  <c r="T674" i="16" s="1"/>
  <c r="D672" i="16"/>
  <c r="E672" i="16"/>
  <c r="F673" i="16" s="1"/>
  <c r="G674" i="16" s="1"/>
  <c r="H675" i="16" s="1"/>
  <c r="I676" i="16" s="1"/>
  <c r="J677" i="16" s="1"/>
  <c r="K678" i="16" s="1"/>
  <c r="L679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P672" i="16" l="1"/>
  <c r="Q672" i="16"/>
  <c r="R673" i="16" s="1"/>
  <c r="S674" i="16" s="1"/>
  <c r="T675" i="16" s="1"/>
  <c r="D673" i="16"/>
  <c r="E673" i="16"/>
  <c r="F674" i="16" s="1"/>
  <c r="G675" i="16" s="1"/>
  <c r="H676" i="16" s="1"/>
  <c r="I677" i="16" s="1"/>
  <c r="J678" i="16" s="1"/>
  <c r="K679" i="16" s="1"/>
  <c r="L680" i="16" s="1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P673" i="16" l="1"/>
  <c r="Q673" i="16"/>
  <c r="R674" i="16" s="1"/>
  <c r="S675" i="16" s="1"/>
  <c r="T676" i="16" s="1"/>
  <c r="E674" i="16"/>
  <c r="F675" i="16" s="1"/>
  <c r="G676" i="16" s="1"/>
  <c r="H677" i="16" s="1"/>
  <c r="I678" i="16" s="1"/>
  <c r="J679" i="16" s="1"/>
  <c r="K680" i="16" s="1"/>
  <c r="L681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Q674" i="16" l="1"/>
  <c r="R675" i="16" s="1"/>
  <c r="S676" i="16" s="1"/>
  <c r="T677" i="16" s="1"/>
  <c r="P674" i="16"/>
  <c r="E675" i="16"/>
  <c r="F676" i="16" s="1"/>
  <c r="G677" i="16" s="1"/>
  <c r="H678" i="16" s="1"/>
  <c r="I679" i="16" s="1"/>
  <c r="J680" i="16" s="1"/>
  <c r="K681" i="16" s="1"/>
  <c r="L682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Q675" i="16" l="1"/>
  <c r="R676" i="16" s="1"/>
  <c r="S677" i="16" s="1"/>
  <c r="T678" i="16" s="1"/>
  <c r="P675" i="16"/>
  <c r="D676" i="16"/>
  <c r="E676" i="16"/>
  <c r="F677" i="16" s="1"/>
  <c r="G678" i="16" s="1"/>
  <c r="H679" i="16" s="1"/>
  <c r="I680" i="16" s="1"/>
  <c r="J681" i="16" s="1"/>
  <c r="K682" i="16" s="1"/>
  <c r="L683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Q676" i="16" l="1"/>
  <c r="R677" i="16" s="1"/>
  <c r="S678" i="16" s="1"/>
  <c r="T679" i="16" s="1"/>
  <c r="P676" i="16"/>
  <c r="E677" i="16"/>
  <c r="F678" i="16" s="1"/>
  <c r="G679" i="16" s="1"/>
  <c r="H680" i="16" s="1"/>
  <c r="I681" i="16" s="1"/>
  <c r="J682" i="16" s="1"/>
  <c r="K683" i="16" s="1"/>
  <c r="L684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Q677" i="16" l="1"/>
  <c r="R678" i="16" s="1"/>
  <c r="S679" i="16" s="1"/>
  <c r="T680" i="16" s="1"/>
  <c r="P677" i="16"/>
  <c r="D678" i="16"/>
  <c r="E678" i="16"/>
  <c r="F679" i="16" s="1"/>
  <c r="G680" i="16" s="1"/>
  <c r="H681" i="16" s="1"/>
  <c r="I682" i="16" s="1"/>
  <c r="J683" i="16" s="1"/>
  <c r="K684" i="16" s="1"/>
  <c r="L685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P678" i="16" l="1"/>
  <c r="Q678" i="16"/>
  <c r="R679" i="16" s="1"/>
  <c r="S680" i="16" s="1"/>
  <c r="T681" i="16" s="1"/>
  <c r="E679" i="16"/>
  <c r="F680" i="16" s="1"/>
  <c r="G681" i="16" s="1"/>
  <c r="H682" i="16" s="1"/>
  <c r="I683" i="16" s="1"/>
  <c r="J684" i="16" s="1"/>
  <c r="K685" i="16" s="1"/>
  <c r="L686" i="16" s="1"/>
  <c r="D679" i="16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Q679" i="16" l="1"/>
  <c r="R680" i="16" s="1"/>
  <c r="S681" i="16" s="1"/>
  <c r="T682" i="16" s="1"/>
  <c r="P679" i="16"/>
  <c r="E680" i="16"/>
  <c r="F681" i="16" s="1"/>
  <c r="G682" i="16" s="1"/>
  <c r="H683" i="16" s="1"/>
  <c r="I684" i="16" s="1"/>
  <c r="J685" i="16" s="1"/>
  <c r="K686" i="16" s="1"/>
  <c r="L687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Q680" i="16" l="1"/>
  <c r="R681" i="16" s="1"/>
  <c r="S682" i="16" s="1"/>
  <c r="T683" i="16" s="1"/>
  <c r="P680" i="16"/>
  <c r="D681" i="16"/>
  <c r="E681" i="16"/>
  <c r="F682" i="16" s="1"/>
  <c r="G683" i="16" s="1"/>
  <c r="H684" i="16" s="1"/>
  <c r="I685" i="16" s="1"/>
  <c r="J686" i="16" s="1"/>
  <c r="K687" i="16" s="1"/>
  <c r="L688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P681" i="16" l="1"/>
  <c r="Q681" i="16"/>
  <c r="R682" i="16" s="1"/>
  <c r="S683" i="16" s="1"/>
  <c r="T684" i="16" s="1"/>
  <c r="E682" i="16"/>
  <c r="F683" i="16" s="1"/>
  <c r="G684" i="16" s="1"/>
  <c r="H685" i="16" s="1"/>
  <c r="I686" i="16" s="1"/>
  <c r="J687" i="16" s="1"/>
  <c r="K688" i="16" s="1"/>
  <c r="L689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P682" i="16" l="1"/>
  <c r="Q682" i="16"/>
  <c r="R683" i="16" s="1"/>
  <c r="S684" i="16" s="1"/>
  <c r="T685" i="16" s="1"/>
  <c r="E683" i="16"/>
  <c r="F684" i="16" s="1"/>
  <c r="G685" i="16" s="1"/>
  <c r="H686" i="16" s="1"/>
  <c r="I687" i="16" s="1"/>
  <c r="J688" i="16" s="1"/>
  <c r="K689" i="16" s="1"/>
  <c r="L690" i="16" s="1"/>
  <c r="D683" i="16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P683" i="16" l="1"/>
  <c r="Q683" i="16"/>
  <c r="R684" i="16" s="1"/>
  <c r="S685" i="16" s="1"/>
  <c r="T686" i="16" s="1"/>
  <c r="D684" i="16"/>
  <c r="E684" i="16"/>
  <c r="F685" i="16" s="1"/>
  <c r="G686" i="16" s="1"/>
  <c r="H687" i="16" s="1"/>
  <c r="I688" i="16" s="1"/>
  <c r="J689" i="16" s="1"/>
  <c r="K690" i="16" s="1"/>
  <c r="L691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P684" i="16" l="1"/>
  <c r="Q684" i="16"/>
  <c r="R685" i="16" s="1"/>
  <c r="S686" i="16" s="1"/>
  <c r="T687" i="16" s="1"/>
  <c r="D685" i="16"/>
  <c r="E685" i="16"/>
  <c r="F686" i="16" s="1"/>
  <c r="G687" i="16" s="1"/>
  <c r="H688" i="16" s="1"/>
  <c r="I689" i="16" s="1"/>
  <c r="J690" i="16" s="1"/>
  <c r="K691" i="16" s="1"/>
  <c r="L692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P685" i="16" l="1"/>
  <c r="Q685" i="16"/>
  <c r="R686" i="16" s="1"/>
  <c r="S687" i="16" s="1"/>
  <c r="T688" i="16" s="1"/>
  <c r="D686" i="16"/>
  <c r="E686" i="16"/>
  <c r="F687" i="16" s="1"/>
  <c r="G688" i="16" s="1"/>
  <c r="H689" i="16" s="1"/>
  <c r="I690" i="16" s="1"/>
  <c r="J691" i="16" s="1"/>
  <c r="K692" i="16" s="1"/>
  <c r="L693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Q686" i="16" l="1"/>
  <c r="R687" i="16" s="1"/>
  <c r="S688" i="16" s="1"/>
  <c r="T689" i="16" s="1"/>
  <c r="P686" i="16"/>
  <c r="D687" i="16"/>
  <c r="E687" i="16"/>
  <c r="F688" i="16" s="1"/>
  <c r="G689" i="16" s="1"/>
  <c r="H690" i="16" s="1"/>
  <c r="I691" i="16" s="1"/>
  <c r="J692" i="16" s="1"/>
  <c r="K693" i="16" s="1"/>
  <c r="L694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P687" i="16" l="1"/>
  <c r="Q687" i="16"/>
  <c r="R688" i="16" s="1"/>
  <c r="S689" i="16" s="1"/>
  <c r="T690" i="16" s="1"/>
  <c r="E688" i="16"/>
  <c r="F689" i="16" s="1"/>
  <c r="G690" i="16" s="1"/>
  <c r="H691" i="16" s="1"/>
  <c r="I692" i="16" s="1"/>
  <c r="J693" i="16" s="1"/>
  <c r="K694" i="16" s="1"/>
  <c r="L695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Q688" i="16" l="1"/>
  <c r="R689" i="16" s="1"/>
  <c r="S690" i="16" s="1"/>
  <c r="T691" i="16" s="1"/>
  <c r="P688" i="16"/>
  <c r="L156" i="4"/>
  <c r="E689" i="16"/>
  <c r="F690" i="16" s="1"/>
  <c r="G691" i="16" s="1"/>
  <c r="H692" i="16" s="1"/>
  <c r="I693" i="16" s="1"/>
  <c r="J694" i="16" s="1"/>
  <c r="K695" i="16" s="1"/>
  <c r="L696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P689" i="16" l="1"/>
  <c r="Q689" i="16"/>
  <c r="R690" i="16" s="1"/>
  <c r="S691" i="16" s="1"/>
  <c r="T692" i="16" s="1"/>
  <c r="E690" i="16"/>
  <c r="F691" i="16" s="1"/>
  <c r="G692" i="16" s="1"/>
  <c r="H693" i="16" s="1"/>
  <c r="I694" i="16" s="1"/>
  <c r="J695" i="16" s="1"/>
  <c r="K696" i="16" s="1"/>
  <c r="L697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P690" i="16" l="1"/>
  <c r="Q690" i="16"/>
  <c r="R691" i="16" s="1"/>
  <c r="S692" i="16" s="1"/>
  <c r="T693" i="16" s="1"/>
  <c r="E691" i="16"/>
  <c r="F692" i="16" s="1"/>
  <c r="G693" i="16" s="1"/>
  <c r="H694" i="16" s="1"/>
  <c r="I695" i="16" s="1"/>
  <c r="J696" i="16" s="1"/>
  <c r="K697" i="16" s="1"/>
  <c r="L698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Q691" i="16" l="1"/>
  <c r="R692" i="16" s="1"/>
  <c r="S693" i="16" s="1"/>
  <c r="T694" i="16" s="1"/>
  <c r="P691" i="16"/>
  <c r="D692" i="16"/>
  <c r="E692" i="16"/>
  <c r="F693" i="16" s="1"/>
  <c r="G694" i="16" s="1"/>
  <c r="H695" i="16" s="1"/>
  <c r="I696" i="16" s="1"/>
  <c r="J697" i="16" s="1"/>
  <c r="K698" i="16" s="1"/>
  <c r="L699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Q692" i="16" l="1"/>
  <c r="R693" i="16" s="1"/>
  <c r="S694" i="16" s="1"/>
  <c r="T695" i="16" s="1"/>
  <c r="P692" i="16"/>
  <c r="E693" i="16"/>
  <c r="F694" i="16" s="1"/>
  <c r="G695" i="16" s="1"/>
  <c r="H696" i="16" s="1"/>
  <c r="I697" i="16" s="1"/>
  <c r="J698" i="16" s="1"/>
  <c r="K699" i="16" s="1"/>
  <c r="L700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P693" i="16" l="1"/>
  <c r="Q693" i="16"/>
  <c r="R694" i="16" s="1"/>
  <c r="S695" i="16" s="1"/>
  <c r="T696" i="16" s="1"/>
  <c r="E694" i="16"/>
  <c r="F695" i="16" s="1"/>
  <c r="G696" i="16" s="1"/>
  <c r="H697" i="16" s="1"/>
  <c r="I698" i="16" s="1"/>
  <c r="J699" i="16" s="1"/>
  <c r="K700" i="16" s="1"/>
  <c r="L701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Q694" i="16" l="1"/>
  <c r="R695" i="16" s="1"/>
  <c r="S696" i="16" s="1"/>
  <c r="T697" i="16" s="1"/>
  <c r="P694" i="16"/>
  <c r="D695" i="16"/>
  <c r="E695" i="16"/>
  <c r="F696" i="16" s="1"/>
  <c r="G697" i="16" s="1"/>
  <c r="H698" i="16" s="1"/>
  <c r="I699" i="16" s="1"/>
  <c r="J700" i="16" s="1"/>
  <c r="K701" i="16" s="1"/>
  <c r="L702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P695" i="16" l="1"/>
  <c r="Q695" i="16"/>
  <c r="R696" i="16" s="1"/>
  <c r="S697" i="16" s="1"/>
  <c r="T698" i="16" s="1"/>
  <c r="E696" i="16"/>
  <c r="F697" i="16" s="1"/>
  <c r="G698" i="16" s="1"/>
  <c r="H699" i="16" s="1"/>
  <c r="I700" i="16" s="1"/>
  <c r="J701" i="16" s="1"/>
  <c r="K702" i="16" s="1"/>
  <c r="L703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P696" i="16" l="1"/>
  <c r="Q696" i="16"/>
  <c r="R697" i="16" s="1"/>
  <c r="S698" i="16" s="1"/>
  <c r="T699" i="16" s="1"/>
  <c r="P158" i="3"/>
  <c r="Q158" i="3" s="1"/>
  <c r="V158" i="3" s="1"/>
  <c r="E697" i="16"/>
  <c r="F698" i="16" s="1"/>
  <c r="G699" i="16" s="1"/>
  <c r="H700" i="16" s="1"/>
  <c r="I701" i="16" s="1"/>
  <c r="J702" i="16" s="1"/>
  <c r="K703" i="16" s="1"/>
  <c r="L704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P697" i="16" l="1"/>
  <c r="Q697" i="16"/>
  <c r="R698" i="16" s="1"/>
  <c r="S699" i="16" s="1"/>
  <c r="T700" i="16" s="1"/>
  <c r="L158" i="4"/>
  <c r="D698" i="16"/>
  <c r="E698" i="16"/>
  <c r="F699" i="16" s="1"/>
  <c r="G700" i="16" s="1"/>
  <c r="H701" i="16" s="1"/>
  <c r="I702" i="16" s="1"/>
  <c r="J703" i="16" s="1"/>
  <c r="K704" i="16" s="1"/>
  <c r="L705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P698" i="16" l="1"/>
  <c r="Q698" i="16"/>
  <c r="R699" i="16" s="1"/>
  <c r="S700" i="16" s="1"/>
  <c r="T701" i="16" s="1"/>
  <c r="E699" i="16"/>
  <c r="F700" i="16" s="1"/>
  <c r="G701" i="16" s="1"/>
  <c r="H702" i="16" s="1"/>
  <c r="I703" i="16" s="1"/>
  <c r="J704" i="16" s="1"/>
  <c r="K705" i="16" s="1"/>
  <c r="L706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Q699" i="16" l="1"/>
  <c r="R700" i="16" s="1"/>
  <c r="S701" i="16" s="1"/>
  <c r="T702" i="16" s="1"/>
  <c r="P699" i="16"/>
  <c r="D700" i="16"/>
  <c r="E700" i="16"/>
  <c r="F701" i="16" s="1"/>
  <c r="G702" i="16" s="1"/>
  <c r="H703" i="16" s="1"/>
  <c r="I704" i="16" s="1"/>
  <c r="J705" i="16" s="1"/>
  <c r="K706" i="16" s="1"/>
  <c r="L707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P700" i="16" l="1"/>
  <c r="Q700" i="16"/>
  <c r="R701" i="16" s="1"/>
  <c r="S702" i="16" s="1"/>
  <c r="T703" i="16" s="1"/>
  <c r="E701" i="16"/>
  <c r="F702" i="16" s="1"/>
  <c r="G703" i="16" s="1"/>
  <c r="H704" i="16" s="1"/>
  <c r="I705" i="16" s="1"/>
  <c r="J706" i="16" s="1"/>
  <c r="K707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Q701" i="16" l="1"/>
  <c r="R702" i="16" s="1"/>
  <c r="S703" i="16" s="1"/>
  <c r="P701" i="16"/>
  <c r="E702" i="16"/>
  <c r="F703" i="16" s="1"/>
  <c r="G704" i="16" s="1"/>
  <c r="H705" i="16" s="1"/>
  <c r="I706" i="16" s="1"/>
  <c r="J707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P702" i="16" l="1"/>
  <c r="Q702" i="16"/>
  <c r="R703" i="16" s="1"/>
  <c r="E703" i="16"/>
  <c r="F704" i="16" s="1"/>
  <c r="G705" i="16" s="1"/>
  <c r="H706" i="16" s="1"/>
  <c r="I707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P703" i="16" l="1"/>
  <c r="Q703" i="16"/>
  <c r="E704" i="16"/>
  <c r="F705" i="16" s="1"/>
  <c r="G706" i="16" s="1"/>
  <c r="H707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D705" i="16" l="1"/>
  <c r="E705" i="16"/>
  <c r="F706" i="16" s="1"/>
  <c r="G707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D706" i="16" l="1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D707" i="16" l="1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K676" i="3"/>
  <c r="L676" i="3" s="1"/>
  <c r="S676" i="3"/>
  <c r="T676" i="3" s="1"/>
  <c r="U676" i="3"/>
  <c r="W163" i="3"/>
  <c r="X163" i="3" s="1"/>
  <c r="Y163" i="3" s="1"/>
  <c r="Z163" i="3" s="1"/>
  <c r="AA163" i="3" s="1"/>
  <c r="AB163" i="3" s="1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E800" i="3"/>
  <c r="D799" i="3"/>
  <c r="H799" i="3" s="1"/>
  <c r="J799" i="3"/>
  <c r="R799" i="3"/>
  <c r="S798" i="3"/>
  <c r="T798" i="3" s="1"/>
  <c r="U798" i="3"/>
  <c r="W190" i="3"/>
  <c r="X190" i="3" s="1"/>
  <c r="Y190" i="3" s="1"/>
  <c r="Z190" i="3" s="1"/>
  <c r="AA190" i="3" s="1"/>
  <c r="AB190" i="3" s="1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W195" i="3"/>
  <c r="X195" i="3" s="1"/>
  <c r="Y195" i="3" s="1"/>
  <c r="Z195" i="3" s="1"/>
  <c r="AA195" i="3" s="1"/>
  <c r="AB195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K828" i="3"/>
  <c r="L828" i="3" s="1"/>
  <c r="S828" i="3"/>
  <c r="T828" i="3" s="1"/>
  <c r="U828" i="3"/>
  <c r="E828" i="4"/>
  <c r="F828" i="4" s="1"/>
  <c r="I828" i="3"/>
  <c r="D828" i="4" s="1"/>
  <c r="F832" i="3"/>
  <c r="W197" i="3"/>
  <c r="X197" i="3" s="1"/>
  <c r="Y197" i="3" s="1"/>
  <c r="Z197" i="3" s="1"/>
  <c r="AA197" i="3" s="1"/>
  <c r="AB197" i="3" s="1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W203" i="3"/>
  <c r="X203" i="3" s="1"/>
  <c r="Y203" i="3" s="1"/>
  <c r="Z203" i="3" s="1"/>
  <c r="AA203" i="3" s="1"/>
  <c r="AB203" i="3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H430" i="4"/>
  <c r="O431" i="3"/>
  <c r="AI431" i="3"/>
  <c r="N431" i="3"/>
  <c r="P431" i="3" l="1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35" i="5"/>
  <c r="V449" i="3"/>
  <c r="W449" i="3" l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/>
  <c r="O487" i="3"/>
  <c r="N487" i="3"/>
  <c r="H486" i="4"/>
  <c r="G486" i="4"/>
  <c r="I486" i="4" s="1"/>
  <c r="J486" i="4" s="1"/>
  <c r="P487" i="3" l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s="1"/>
  <c r="Q584" i="3" s="1"/>
  <c r="L584" i="4" l="1"/>
  <c r="V584" i="3"/>
  <c r="K583" i="4"/>
  <c r="M583" i="4"/>
  <c r="W584" i="3" l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K616" i="4"/>
  <c r="E39" i="5" s="1"/>
  <c r="M616" i="4"/>
  <c r="D39" i="5"/>
  <c r="L617" i="4"/>
  <c r="V617" i="3"/>
  <c r="W617" i="3" l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P713" i="3" s="1"/>
  <c r="Q713" i="3" s="1"/>
  <c r="AI713" i="3"/>
  <c r="K712" i="4" l="1"/>
  <c r="M712" i="4"/>
  <c r="L713" i="4"/>
  <c r="V713" i="3"/>
  <c r="W713" i="3" l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M742" i="4"/>
  <c r="D42" i="5"/>
  <c r="V743" i="3"/>
  <c r="W743" i="3" l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C859" i="4"/>
  <c r="H859" i="4" s="1"/>
  <c r="O860" i="3"/>
  <c r="AI860" i="3"/>
  <c r="N860" i="3"/>
  <c r="G859" i="4"/>
  <c r="I859" i="4" s="1"/>
  <c r="J859" i="4" s="1"/>
  <c r="P860" i="3" l="1"/>
  <c r="Q860" i="3" s="1"/>
  <c r="L860" i="4" s="1"/>
  <c r="K859" i="4"/>
  <c r="M859" i="4"/>
  <c r="V860" i="3" l="1"/>
  <c r="W860" i="3" s="1"/>
  <c r="X860" i="3" s="1"/>
  <c r="Y860" i="3" s="1"/>
  <c r="Z860" i="3" s="1"/>
  <c r="AA860" i="3" s="1"/>
  <c r="AB860" i="3" s="1"/>
  <c r="AC860" i="3" l="1"/>
  <c r="AD860" i="3" s="1"/>
  <c r="M861" i="3"/>
  <c r="C860" i="4"/>
  <c r="H860" i="4" l="1"/>
  <c r="G860" i="4"/>
  <c r="I860" i="4" s="1"/>
  <c r="J860" i="4" s="1"/>
  <c r="AI861" i="3"/>
  <c r="N861" i="3"/>
  <c r="O861" i="3"/>
  <c r="P861" i="3" l="1"/>
  <c r="Q861" i="3" s="1"/>
  <c r="K860" i="4"/>
  <c r="M860" i="4"/>
  <c r="L861" i="4" l="1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I36" i="12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C8" i="18" l="1"/>
  <c r="D72" i="18" s="1"/>
  <c r="C6" i="19"/>
  <c r="C7" i="19"/>
  <c r="D19" i="18"/>
  <c r="D37" i="18"/>
  <c r="D43" i="18"/>
  <c r="D41" i="18"/>
  <c r="D24" i="18"/>
  <c r="D22" i="18"/>
  <c r="D42" i="18"/>
  <c r="D33" i="18"/>
  <c r="D39" i="18"/>
  <c r="D21" i="18"/>
  <c r="D34" i="18"/>
  <c r="D25" i="18"/>
  <c r="D31" i="18"/>
  <c r="D45" i="18"/>
  <c r="D26" i="18"/>
  <c r="D36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C36" i="19" l="1"/>
  <c r="J62" i="19" s="1"/>
  <c r="K30" i="19" s="1"/>
  <c r="Z17" i="11"/>
  <c r="Y17" i="11"/>
  <c r="Y23" i="11" s="1"/>
  <c r="J910" i="4"/>
  <c r="C15" i="4"/>
  <c r="K909" i="4"/>
  <c r="M909" i="4"/>
  <c r="J63" i="19" l="1"/>
  <c r="C61" i="19"/>
  <c r="D33" i="19" s="1"/>
  <c r="C57" i="19"/>
  <c r="M910" i="4"/>
  <c r="L911" i="4" s="1"/>
  <c r="K910" i="4"/>
  <c r="E46" i="5" s="1"/>
  <c r="D46" i="5"/>
  <c r="C16" i="4"/>
  <c r="C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</t>
        </r>
      </text>
    </comment>
    <comment ref="M72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2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3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3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4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4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5" authorId="1" shapeId="0" xr:uid="{00000000-0006-0000-02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5" authorId="1" shapeId="0" xr:uid="{00000000-0006-0000-02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2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3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3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3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3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3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3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3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3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3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3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3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3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3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3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3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4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4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5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5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5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5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5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5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5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5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5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5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5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5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5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5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5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5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5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5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5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5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5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5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6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6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9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9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9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9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9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9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4" authorId="1" shapeId="0" xr:uid="{00000000-0006-0000-09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5" authorId="1" shapeId="0" xr:uid="{00000000-0006-0000-09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</authors>
  <commentList>
    <comment ref="G10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10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10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10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1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1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1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<sst xmlns="http://schemas.openxmlformats.org/spreadsheetml/2006/main" count="2100" uniqueCount="1228">
  <si>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</si>
  <si>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</si>
  <si>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</si>
  <si>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</si>
  <si>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</si>
  <si>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</si>
  <si>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</si>
  <si>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</si>
  <si>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</si>
  <si>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</si>
  <si>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</si>
  <si>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</si>
  <si>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</si>
  <si>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</si>
  <si>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</si>
  <si>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</si>
  <si>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</si>
  <si>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</si>
  <si>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</si>
  <si>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</si>
  <si>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</si>
  <si>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</si>
  <si>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</si>
  <si>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</si>
  <si>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</si>
  <si>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</si>
  <si>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</si>
  <si>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</si>
  <si>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</si>
  <si>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</si>
  <si>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</si>
  <si>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</si>
  <si>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</si>
  <si>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</si>
  <si>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</si>
  <si>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</si>
  <si>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</si>
  <si>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</si>
  <si>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</si>
  <si>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</si>
  <si>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</si>
  <si>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</si>
  <si>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</si>
  <si>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</si>
  <si>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</si>
  <si>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</si>
  <si>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</si>
  <si>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</si>
  <si>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</si>
  <si>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</si>
  <si>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</si>
  <si>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</si>
  <si>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</si>
  <si>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</si>
  <si>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</si>
  <si>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</si>
  <si>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</si>
  <si>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</si>
  <si>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</si>
  <si>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</si>
  <si>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</si>
  <si>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</si>
  <si>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</si>
  <si>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</si>
  <si>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</si>
  <si>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</si>
  <si>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</si>
  <si>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</si>
  <si>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</si>
  <si>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</si>
  <si>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</si>
  <si>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</si>
  <si>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</si>
  <si>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</si>
  <si>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</si>
  <si>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</si>
  <si>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</si>
  <si>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</si>
  <si>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</si>
  <si>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</si>
  <si>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</si>
  <si>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</si>
  <si>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</si>
  <si>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</si>
  <si>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</si>
  <si>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</si>
  <si>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</si>
  <si>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</si>
  <si>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</si>
  <si>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</si>
  <si>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</si>
  <si>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</si>
  <si>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</si>
  <si>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</si>
  <si>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</si>
  <si>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</si>
  <si>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</si>
  <si>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</si>
  <si>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</si>
  <si>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</si>
  <si>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</si>
  <si>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</si>
  <si>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</si>
  <si>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</si>
  <si>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</si>
  <si>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</si>
  <si>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</si>
  <si>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</si>
  <si>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</si>
  <si>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</si>
  <si>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</si>
  <si>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</si>
  <si>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</si>
  <si>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</si>
  <si>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</si>
  <si>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</si>
  <si>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</si>
  <si>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</si>
  <si>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</si>
  <si>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</si>
  <si>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</si>
  <si>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</si>
  <si>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</si>
  <si>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</si>
  <si>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</si>
  <si>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</si>
  <si>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</si>
  <si>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</si>
  <si>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</si>
  <si>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</si>
  <si>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</si>
  <si>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</si>
  <si>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</si>
  <si>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</si>
  <si>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</si>
  <si>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</si>
  <si>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</si>
  <si>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</si>
  <si>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</si>
  <si>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</si>
  <si>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</si>
  <si>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</si>
  <si>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</si>
  <si>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</si>
  <si>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</si>
  <si>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</si>
  <si>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</si>
  <si>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</si>
  <si>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</si>
  <si>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</si>
  <si>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</si>
  <si>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</si>
  <si>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</si>
  <si>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</si>
  <si>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</si>
  <si>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</si>
  <si>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</si>
  <si>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</si>
  <si>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</si>
  <si>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</si>
  <si>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</si>
  <si>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</si>
  <si>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</si>
  <si>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</si>
  <si>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</si>
  <si>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</si>
  <si>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</si>
  <si>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</si>
  <si>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</si>
  <si>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</si>
  <si>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</si>
  <si>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</si>
  <si>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</si>
  <si>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</si>
  <si>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</si>
  <si>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</si>
  <si>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</si>
  <si>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</si>
  <si>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</si>
  <si>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</si>
  <si>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</si>
  <si>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</si>
  <si>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</si>
  <si>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</si>
  <si>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</si>
  <si>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</si>
  <si>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</si>
  <si>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</si>
  <si>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</si>
  <si>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</si>
  <si>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</si>
  <si>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</si>
  <si>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</si>
  <si>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</si>
  <si>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</si>
  <si>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</si>
  <si>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</si>
  <si>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</si>
  <si>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</si>
  <si>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</si>
  <si>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</si>
  <si>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</si>
  <si>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</si>
  <si>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</si>
  <si>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</si>
  <si>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</si>
  <si>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</si>
  <si>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</si>
  <si>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</si>
  <si>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</si>
  <si>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</si>
  <si>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</si>
  <si>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</si>
  <si>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</si>
  <si>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</si>
  <si>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</si>
  <si>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</si>
  <si>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</si>
  <si>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</si>
  <si>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</si>
  <si>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</si>
  <si>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</si>
  <si>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</si>
  <si>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</si>
  <si>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</si>
  <si>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</si>
  <si>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</si>
  <si>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</si>
  <si>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</si>
  <si>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</si>
  <si>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</si>
  <si>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</si>
  <si>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</si>
  <si>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</si>
  <si>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</si>
  <si>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</si>
  <si>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</si>
  <si>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</si>
  <si>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</si>
  <si>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</si>
  <si>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</si>
  <si>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</si>
  <si>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</si>
  <si>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</si>
  <si>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</si>
  <si>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</si>
  <si>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</si>
  <si>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</si>
  <si>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</si>
  <si>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</si>
  <si>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</si>
  <si>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</si>
  <si>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</si>
  <si>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</si>
  <si>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</si>
  <si>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</si>
  <si>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</si>
  <si>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</si>
  <si>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</si>
  <si>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</si>
  <si>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</si>
  <si>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</si>
  <si>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</si>
  <si>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</si>
  <si>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</si>
  <si>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</si>
  <si>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</si>
  <si>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</si>
  <si>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</si>
  <si>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</si>
  <si>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</si>
  <si>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</si>
  <si>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</si>
  <si>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</si>
  <si>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</si>
  <si>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</si>
  <si>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</si>
  <si>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</si>
  <si>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</si>
  <si>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</si>
  <si>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</si>
  <si>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</si>
  <si>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</si>
  <si>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</si>
  <si>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</si>
  <si>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</si>
  <si>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</si>
  <si>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</si>
  <si>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</si>
  <si>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</si>
  <si>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</si>
  <si>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</si>
  <si>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</si>
  <si>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</si>
  <si>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</si>
  <si>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</si>
  <si>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</si>
  <si>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</si>
  <si>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</si>
  <si>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</si>
  <si>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</si>
  <si>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</si>
  <si>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</si>
  <si>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</si>
  <si>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</si>
  <si>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</si>
  <si>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</si>
  <si>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</si>
  <si>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</si>
  <si>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</si>
  <si>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</si>
  <si>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</si>
  <si>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</si>
  <si>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</si>
  <si>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</si>
  <si>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</si>
  <si>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</si>
  <si>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</si>
  <si>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</si>
  <si>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</si>
  <si>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</si>
  <si>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</si>
  <si>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</si>
  <si>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</si>
  <si>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</si>
  <si>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</si>
  <si>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</si>
  <si>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</si>
  <si>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</si>
  <si>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</si>
  <si>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</si>
  <si>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</si>
  <si>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</si>
  <si>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</si>
  <si>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</si>
  <si>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</si>
  <si>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</si>
  <si>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</si>
  <si>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</si>
  <si>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</si>
  <si>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</si>
  <si>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</si>
  <si>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</si>
  <si>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</si>
  <si>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</si>
  <si>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</si>
  <si>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</si>
  <si>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</si>
  <si>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</si>
  <si>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</si>
  <si>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</si>
  <si>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</si>
  <si>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</si>
  <si>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</si>
  <si>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</si>
  <si>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</si>
  <si>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</si>
  <si>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</si>
  <si>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</si>
  <si>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</si>
  <si>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</si>
  <si>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</si>
  <si>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</si>
  <si>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</si>
  <si>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</si>
  <si>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</si>
  <si>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</si>
  <si>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</si>
  <si>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</si>
  <si>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</si>
  <si>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</si>
  <si>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</si>
  <si>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</si>
  <si>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</si>
  <si>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</si>
  <si>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</si>
  <si>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</si>
  <si>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</si>
  <si>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</si>
  <si>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</si>
  <si>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</si>
  <si>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</si>
  <si>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</si>
  <si>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</si>
  <si>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</si>
  <si>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</si>
  <si>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</si>
  <si>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</si>
  <si>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</si>
  <si>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</si>
  <si>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</si>
  <si>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</si>
  <si>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</si>
  <si>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</si>
  <si>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</si>
  <si>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</si>
  <si>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</si>
  <si>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</si>
  <si>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</si>
  <si>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</si>
  <si>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</si>
  <si>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</si>
  <si>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</si>
  <si>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</si>
  <si>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</si>
  <si>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</si>
  <si>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</si>
  <si>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</si>
  <si>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</si>
  <si>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</si>
  <si>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</si>
  <si>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</si>
  <si>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</si>
  <si>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</si>
  <si>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</si>
  <si>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</si>
  <si>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</si>
  <si>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</si>
  <si>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</si>
  <si>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</si>
  <si>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</si>
  <si>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</si>
  <si>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</si>
  <si>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</si>
  <si>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</si>
  <si>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</si>
  <si>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</si>
  <si>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</si>
  <si>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</si>
  <si>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</si>
  <si>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</si>
  <si>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</si>
  <si>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</si>
  <si>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</si>
  <si>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</si>
  <si>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</si>
  <si>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</si>
  <si>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</si>
  <si>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</si>
  <si>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</si>
  <si>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</si>
  <si>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</si>
  <si>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</si>
  <si>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</si>
  <si>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</si>
  <si>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</si>
  <si>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</si>
  <si>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</si>
  <si>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</si>
  <si>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</si>
  <si>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</si>
  <si>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</si>
  <si>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</si>
  <si>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</si>
  <si>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</si>
  <si>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</si>
  <si>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</si>
  <si>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</si>
  <si>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</si>
  <si>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</si>
  <si>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</si>
  <si>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</si>
  <si>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</si>
  <si>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</si>
  <si>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</si>
  <si>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</si>
  <si>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</si>
  <si>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</si>
  <si>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</si>
  <si>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</si>
  <si>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</si>
  <si>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</si>
  <si>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</si>
  <si>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</si>
  <si>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</si>
  <si>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</si>
  <si>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</si>
  <si>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</si>
  <si>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</si>
  <si>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</si>
  <si>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</si>
  <si>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</si>
  <si>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</si>
  <si>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</si>
  <si>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</si>
  <si>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</si>
  <si>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</si>
  <si>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</si>
  <si>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</si>
  <si>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</si>
  <si>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</si>
  <si>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</si>
  <si>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</si>
  <si>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</si>
  <si>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</si>
  <si>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</si>
  <si>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</si>
  <si>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</si>
  <si>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</si>
  <si>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</si>
  <si>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</si>
  <si>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</si>
  <si>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</si>
  <si>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</si>
  <si>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</si>
  <si>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</si>
  <si>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</si>
  <si>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</si>
  <si>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</si>
  <si>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</si>
  <si>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</si>
  <si>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</si>
  <si>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</si>
  <si>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</si>
  <si>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</si>
  <si>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</si>
  <si>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</si>
  <si>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</si>
  <si>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</si>
  <si>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</si>
  <si>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</si>
  <si>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</si>
  <si>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</si>
  <si>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</si>
  <si>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</si>
  <si>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</si>
  <si>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</si>
  <si>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</si>
  <si>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</si>
  <si>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</si>
  <si>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</si>
  <si>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</si>
  <si>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</si>
  <si>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</si>
  <si>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</si>
  <si>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</si>
  <si>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</si>
  <si>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</si>
  <si>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</si>
  <si>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</si>
  <si>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</si>
  <si>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</si>
  <si>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</si>
  <si>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</si>
  <si>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</si>
  <si>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</si>
  <si>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</si>
  <si>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</si>
  <si>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</si>
  <si>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</si>
  <si>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</si>
  <si>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</si>
  <si>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</si>
  <si>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</si>
  <si>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</si>
  <si>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</si>
  <si>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</si>
  <si>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</si>
  <si>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</si>
  <si>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</si>
  <si>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</si>
  <si>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</si>
  <si>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</si>
  <si>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</si>
  <si>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</si>
  <si>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</si>
  <si>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</si>
  <si>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</si>
  <si>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</si>
  <si>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</si>
  <si>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</si>
  <si>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</si>
  <si>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</si>
  <si>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</si>
  <si>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</si>
  <si>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</si>
  <si>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</si>
  <si>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</si>
  <si>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</si>
  <si>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</si>
  <si>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</si>
  <si>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</si>
  <si>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</si>
  <si>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</si>
  <si>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</si>
  <si>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</si>
  <si>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</si>
  <si>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</si>
  <si>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</si>
  <si>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</si>
  <si>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</si>
  <si>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</si>
  <si>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</si>
  <si>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</si>
  <si>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</si>
  <si>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</si>
  <si>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</si>
  <si>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</si>
  <si>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</si>
  <si>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</si>
  <si>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</si>
  <si>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</si>
  <si>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</si>
  <si>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</si>
  <si>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</si>
  <si>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</si>
  <si>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</si>
  <si>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</si>
  <si>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</si>
  <si>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</si>
  <si>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</si>
  <si>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</si>
  <si>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</si>
  <si>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</si>
  <si>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</si>
  <si>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</si>
  <si>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</si>
  <si>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</si>
  <si>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</si>
  <si>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</si>
  <si>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</si>
  <si>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</si>
  <si>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</si>
  <si>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</si>
  <si>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</si>
  <si>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</si>
  <si>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</si>
  <si>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</si>
  <si>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</si>
  <si>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</si>
  <si>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</si>
  <si>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</si>
  <si>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</si>
  <si>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</si>
  <si>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</si>
  <si>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</si>
  <si>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</si>
  <si>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</si>
  <si>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</si>
  <si>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</si>
  <si>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</si>
  <si>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</si>
  <si>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</si>
  <si>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</si>
  <si>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</si>
  <si>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</si>
  <si>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</si>
  <si>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</si>
  <si>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</si>
  <si>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</si>
  <si>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</si>
  <si>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</si>
  <si>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</si>
  <si>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</si>
  <si>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</si>
  <si>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</si>
  <si>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</si>
  <si>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</si>
  <si>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</si>
  <si>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</si>
  <si>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</si>
  <si>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</si>
  <si>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</si>
  <si>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</si>
  <si>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</si>
  <si>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</si>
  <si>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</si>
  <si>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</si>
  <si>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</si>
  <si>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</si>
  <si>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</si>
  <si>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</si>
  <si>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</si>
  <si>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</si>
  <si>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</si>
  <si>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</si>
  <si>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</si>
  <si>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</si>
  <si>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</si>
  <si>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</si>
  <si>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</si>
  <si>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</si>
  <si>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</si>
  <si>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</si>
  <si>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</si>
  <si>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</si>
  <si>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</si>
  <si>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</si>
  <si>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</si>
  <si>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</si>
  <si>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</si>
  <si>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</si>
  <si>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</si>
  <si>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</si>
  <si>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depends on ablative and inner case Diam.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</si>
  <si>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</si>
  <si>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</si>
  <si>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</si>
  <si>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</si>
  <si>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</si>
  <si>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</si>
  <si>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</si>
  <si>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</si>
  <si>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</si>
  <si>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</si>
  <si>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</si>
  <si>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</si>
  <si>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</si>
  <si>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</si>
  <si>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</si>
  <si>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</si>
  <si>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</si>
  <si>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</si>
  <si>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</si>
  <si>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</si>
  <si>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</si>
  <si>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</si>
  <si>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</si>
  <si>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</si>
  <si>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</si>
  <si>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</si>
  <si>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</si>
  <si>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</si>
  <si>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</si>
  <si>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</si>
  <si>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</si>
  <si>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</si>
  <si>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</si>
  <si>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</si>
  <si>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</si>
  <si>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</si>
  <si>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</si>
  <si>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</si>
  <si>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</si>
  <si>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</si>
  <si>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</si>
  <si>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</si>
  <si>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</si>
  <si>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</si>
  <si>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</si>
  <si>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</si>
  <si>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</si>
  <si>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</si>
  <si>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</si>
  <si>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</si>
  <si>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</si>
  <si>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</si>
  <si>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</si>
  <si>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</si>
  <si>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</si>
  <si>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</si>
  <si>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</si>
  <si>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</si>
  <si>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</si>
  <si>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</si>
  <si>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</si>
  <si>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</si>
  <si>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</si>
  <si>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</si>
  <si>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</si>
  <si>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</si>
  <si>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</si>
  <si>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</si>
  <si>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</si>
  <si>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</si>
  <si>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</si>
  <si>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</si>
  <si>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</si>
  <si>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</si>
  <si>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</si>
  <si>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</si>
  <si>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</si>
  <si>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</si>
  <si>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</si>
  <si>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</si>
  <si>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</si>
  <si>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</si>
  <si>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</si>
  <si>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</si>
  <si>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</si>
  <si>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</si>
  <si>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</si>
  <si>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</si>
  <si>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</si>
  <si>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</si>
  <si>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</si>
  <si>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</si>
  <si>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</si>
  <si>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</si>
  <si>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</si>
  <si>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</si>
  <si>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</si>
  <si>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</si>
  <si>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</si>
  <si>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</si>
  <si>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</si>
  <si>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</si>
  <si>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</si>
  <si>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</si>
  <si>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</si>
  <si>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</si>
  <si>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</si>
  <si>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</si>
  <si>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</si>
  <si>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</si>
  <si>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</si>
  <si>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</si>
  <si>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</si>
  <si>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</si>
  <si>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</si>
  <si>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</si>
  <si>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</si>
  <si>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</si>
  <si>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</si>
  <si>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</si>
  <si>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</si>
  <si>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</si>
  <si>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</si>
  <si>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</si>
  <si>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</si>
  <si>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</si>
  <si>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</si>
  <si>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</si>
  <si>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</si>
  <si>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</si>
  <si>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</si>
  <si>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</si>
  <si>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</si>
  <si>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</si>
  <si>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</si>
  <si>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</si>
  <si>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</si>
  <si>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</si>
  <si>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</si>
  <si>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</si>
  <si>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</si>
  <si>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</si>
  <si>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</si>
  <si>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</si>
  <si>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</si>
  <si>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</si>
  <si>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</si>
  <si>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</si>
  <si>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</si>
  <si>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</si>
  <si>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</si>
  <si>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</si>
  <si>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</si>
  <si>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</si>
  <si>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</si>
  <si>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</si>
  <si>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</si>
  <si>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</si>
  <si>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</si>
  <si>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</si>
  <si>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</si>
  <si>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</si>
  <si>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</si>
  <si>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</si>
  <si>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</si>
  <si>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</si>
  <si>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</si>
  <si>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</si>
  <si>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</si>
  <si>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</si>
  <si>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</si>
  <si>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</si>
  <si>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</si>
  <si>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</si>
  <si>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</si>
  <si>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</si>
  <si>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</si>
  <si>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</si>
  <si>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</si>
  <si>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</si>
  <si>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</si>
  <si>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</si>
  <si>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</si>
  <si>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</si>
  <si>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</si>
  <si>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</si>
  <si>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</si>
  <si>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</si>
  <si>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</si>
  <si>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</si>
  <si>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</si>
  <si>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</si>
  <si>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</si>
  <si>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</si>
  <si>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</si>
  <si>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</si>
  <si>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</si>
  <si>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</si>
  <si>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</si>
  <si>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</si>
  <si>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</si>
  <si>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</si>
  <si>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</si>
  <si>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</si>
  <si>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</si>
  <si>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</si>
  <si>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</si>
  <si>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</si>
  <si>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</si>
  <si>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</si>
  <si>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</si>
  <si>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</si>
  <si>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</si>
  <si>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</si>
  <si>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</si>
  <si>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</si>
  <si>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</si>
  <si>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</si>
  <si>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</si>
  <si>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</si>
  <si>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</si>
  <si>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</si>
  <si>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</si>
  <si>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</si>
  <si>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</si>
  <si>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</si>
  <si>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</si>
  <si>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</si>
  <si>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</si>
  <si>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</si>
  <si>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</si>
  <si>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</si>
  <si>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</si>
  <si>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</si>
  <si>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</si>
  <si>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</si>
  <si>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</si>
  <si>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</si>
  <si>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</si>
  <si>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</si>
  <si>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</si>
  <si>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</si>
  <si>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</si>
  <si>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</si>
  <si>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</si>
  <si>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</si>
  <si>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</si>
  <si>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</si>
  <si>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</si>
  <si>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</si>
  <si>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</si>
  <si>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</si>
  <si>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</si>
  <si>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</si>
  <si>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</si>
  <si>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</si>
  <si>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</si>
  <si>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</si>
  <si>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</si>
  <si>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</si>
  <si>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</si>
  <si>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</si>
  <si>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</si>
  <si>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</si>
  <si>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</si>
  <si>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</si>
  <si>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</si>
  <si>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</si>
  <si>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</si>
  <si>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</si>
  <si>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</si>
  <si>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</si>
  <si>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</si>
  <si>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</si>
  <si>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</si>
  <si>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</si>
  <si>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</si>
  <si>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</si>
  <si>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</si>
  <si>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</si>
  <si>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</si>
  <si>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</si>
  <si>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</si>
  <si>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</si>
  <si>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</si>
  <si>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</si>
  <si>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</si>
  <si>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</si>
  <si>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</si>
  <si>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</si>
  <si>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</si>
  <si>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</si>
  <si>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</si>
  <si>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</si>
  <si>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</si>
  <si>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</si>
  <si>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</si>
  <si>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</si>
  <si>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</si>
  <si>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</si>
  <si>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</si>
  <si>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</si>
  <si>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</si>
  <si>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</si>
  <si>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</si>
  <si>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</si>
  <si>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</si>
  <si>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</si>
  <si>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</si>
  <si>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</si>
  <si>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</si>
  <si>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</si>
  <si>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</si>
  <si>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</si>
  <si>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</si>
  <si>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</si>
  <si>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</si>
  <si>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</si>
  <si>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</si>
  <si>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</si>
  <si>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</si>
  <si>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</si>
  <si>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</si>
  <si>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</si>
  <si>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</si>
  <si>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</si>
  <si>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</si>
  <si>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</si>
  <si>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</si>
  <si>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</si>
  <si>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</si>
  <si>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</si>
  <si>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</si>
  <si>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</si>
  <si>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</si>
  <si>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</si>
  <si>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</si>
  <si>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</si>
  <si>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</si>
  <si>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</si>
  <si>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</si>
  <si>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</si>
  <si>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</si>
  <si>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</si>
  <si>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</si>
  <si>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</si>
  <si>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</si>
  <si>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</si>
  <si>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</si>
  <si>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</si>
  <si>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</si>
  <si>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</si>
  <si>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</si>
  <si>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</si>
  <si>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</si>
  <si>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</si>
  <si>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</si>
  <si>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</si>
  <si>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</si>
  <si>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</si>
  <si>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</si>
  <si>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</si>
  <si>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</si>
  <si>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</si>
  <si>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</si>
  <si>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</si>
  <si>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</si>
  <si>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</si>
  <si>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</si>
  <si>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</si>
  <si>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</si>
  <si>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</si>
  <si>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</si>
  <si>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</si>
  <si>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</si>
  <si>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</si>
  <si>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</si>
  <si>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</si>
  <si>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</si>
  <si>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</si>
  <si>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</si>
  <si>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</si>
  <si>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</si>
  <si>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</si>
  <si>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</si>
  <si>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</si>
  <si>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</si>
  <si>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</si>
  <si>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</si>
  <si>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</si>
  <si>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</si>
  <si>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</si>
  <si>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</si>
  <si>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</si>
  <si>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</si>
  <si>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</si>
  <si>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</si>
  <si>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</si>
  <si>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</si>
  <si>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</si>
  <si>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</si>
  <si>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</si>
  <si>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</si>
  <si>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</si>
  <si>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</si>
  <si>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</si>
  <si>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</si>
  <si>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</si>
  <si>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</si>
  <si>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</si>
  <si>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</si>
  <si>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</si>
  <si>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</si>
  <si>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</si>
  <si>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</si>
  <si>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</si>
  <si>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</si>
  <si>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</si>
  <si>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</si>
  <si>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</si>
  <si>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</si>
  <si>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</si>
  <si>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</si>
  <si>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</si>
  <si>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</si>
  <si>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</si>
  <si>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</si>
  <si>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</si>
  <si>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</si>
  <si>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</si>
  <si>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</si>
  <si>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</si>
  <si>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r>
      <t>S</t>
    </r>
    <r>
      <rPr>
        <u/>
        <vertAlign val="subscript"/>
        <sz val="10"/>
        <rFont val="Arial"/>
        <family val="2"/>
      </rPr>
      <t>U</t>
    </r>
    <r>
      <rPr>
        <u/>
        <sz val="10"/>
        <rFont val="Arial"/>
        <family val="2"/>
      </rPr>
      <t xml:space="preserve"> =</t>
    </r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</si>
  <si>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</si>
  <si>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</si>
  <si>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</si>
  <si>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</si>
  <si>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</si>
  <si>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</si>
  <si>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</si>
  <si>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</si>
  <si>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</si>
  <si>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</si>
  <si>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</si>
  <si>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</si>
  <si>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</si>
  <si>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</si>
  <si>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</si>
  <si>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</si>
  <si>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</si>
  <si>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</si>
  <si>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</si>
  <si>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</si>
  <si>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</si>
  <si>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</si>
  <si>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</si>
  <si>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</si>
  <si>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</si>
  <si>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</si>
  <si>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</si>
  <si>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</si>
  <si>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</si>
  <si>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</si>
  <si>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</si>
  <si>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</si>
  <si>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</si>
  <si>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</si>
  <si>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</si>
  <si>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</si>
  <si>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</si>
  <si>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</si>
  <si>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</si>
  <si>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</si>
  <si>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</si>
  <si>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</si>
  <si>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</si>
  <si>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</si>
  <si>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</si>
  <si>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</si>
  <si>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</si>
  <si>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</si>
  <si>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</si>
  <si>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</si>
  <si>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</si>
  <si>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</si>
  <si>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</si>
  <si>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</si>
  <si>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</si>
  <si>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</si>
  <si>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</si>
  <si>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</si>
  <si>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</si>
  <si>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</si>
  <si>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</si>
  <si>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</si>
  <si>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</si>
  <si>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</si>
  <si>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</si>
  <si>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</si>
  <si>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</si>
  <si>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</si>
  <si>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</si>
  <si>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</si>
  <si>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</si>
  <si>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</si>
  <si>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</si>
  <si>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</si>
  <si>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</si>
  <si>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</si>
  <si>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</si>
  <si>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</si>
  <si>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</si>
  <si>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</si>
  <si>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</si>
  <si>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Tabla de perfiles por pulg</t>
  </si>
  <si>
    <t>1 a 10 pulg</t>
  </si>
  <si>
    <t>Proveedor de orings</t>
  </si>
  <si>
    <t>SRM</t>
  </si>
  <si>
    <t>Proveedor de tornillos</t>
  </si>
  <si>
    <t>LOGOS</t>
  </si>
  <si>
    <t>this load must be equal than c)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</si>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</sst>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u/>
      <vertAlign val="subscript"/>
      <sz val="1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4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0" fontId="0" fillId="0" borderId="62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125" fillId="0" borderId="0" xfId="0" applyFont="1"/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0" fontId="53" fillId="0" borderId="0" xfId="0" quotePrefix="1" applyFont="1" applyAlignment="1">
      <alignment horizontal="right"/>
    </xf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1.1873374489612027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1.2571395754522126</c:v>
                </c:pt>
                <c:pt idx="1">
                  <c:v>1.2467081497071399</c:v>
                </c:pt>
                <c:pt idx="2">
                  <c:v>1.2368903601714352</c:v>
                </c:pt>
                <c:pt idx="3">
                  <c:v>1.2276426903991662</c:v>
                </c:pt>
                <c:pt idx="4">
                  <c:v>1.2189254096677478</c:v>
                </c:pt>
                <c:pt idx="5">
                  <c:v>1.2107021836375991</c:v>
                </c:pt>
                <c:pt idx="6">
                  <c:v>1.20293973095597</c:v>
                </c:pt>
                <c:pt idx="7">
                  <c:v>1.1956075197179103</c:v>
                </c:pt>
                <c:pt idx="8">
                  <c:v>1.1873374489612027</c:v>
                </c:pt>
                <c:pt idx="9">
                  <c:v>1.1808561695881317</c:v>
                </c:pt>
                <c:pt idx="10">
                  <c:v>1.174722961681691</c:v>
                </c:pt>
                <c:pt idx="11">
                  <c:v>1.16891623316392</c:v>
                </c:pt>
                <c:pt idx="12">
                  <c:v>1.1634160320085607</c:v>
                </c:pt>
                <c:pt idx="13">
                  <c:v>1.1582038985073049</c:v>
                </c:pt>
                <c:pt idx="14">
                  <c:v>1.1532627328608136</c:v>
                </c:pt>
                <c:pt idx="15">
                  <c:v>1.1485766763039116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8000"/>
        <c:axId val="-1657402896"/>
      </c:scatterChart>
      <c:valAx>
        <c:axId val="-165739800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-1657402896"/>
        <c:crosses val="autoZero"/>
        <c:crossBetween val="midCat"/>
      </c:valAx>
      <c:valAx>
        <c:axId val="-165740289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80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4.0000000000000001E-3</c:v>
                </c:pt>
                <c:pt idx="2">
                  <c:v>0.20200000000000001</c:v>
                </c:pt>
                <c:pt idx="3">
                  <c:v>0.4</c:v>
                </c:pt>
                <c:pt idx="4">
                  <c:v>0.40400000000000003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4452.1463575022317</c:v>
                </c:pt>
                <c:pt idx="2">
                  <c:v>4595.7826120016216</c:v>
                </c:pt>
                <c:pt idx="3">
                  <c:v>4452.1463575022317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5824"/>
        <c:axId val="-1657408880"/>
      </c:scatterChart>
      <c:valAx>
        <c:axId val="-1657395824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57408880"/>
        <c:crosses val="autoZero"/>
        <c:crossBetween val="midCat"/>
      </c:valAx>
      <c:valAx>
        <c:axId val="-165740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582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1657400720"/>
        <c:axId val="-1657397456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57407248"/>
        <c:axId val="-1657402352"/>
      </c:lineChart>
      <c:catAx>
        <c:axId val="-1657407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-1657402352"/>
        <c:crosses val="autoZero"/>
        <c:auto val="1"/>
        <c:lblAlgn val="ctr"/>
        <c:lblOffset val="100"/>
        <c:tickMarkSkip val="1"/>
        <c:noMultiLvlLbl val="0"/>
      </c:catAx>
      <c:valAx>
        <c:axId val="-165740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407248"/>
        <c:crosses val="autoZero"/>
        <c:crossBetween val="between"/>
      </c:valAx>
      <c:catAx>
        <c:axId val="-16574007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657397456"/>
        <c:crosses val="autoZero"/>
        <c:auto val="1"/>
        <c:lblAlgn val="ctr"/>
        <c:lblOffset val="100"/>
        <c:noMultiLvlLbl val="0"/>
      </c:catAx>
      <c:valAx>
        <c:axId val="-165739745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-1657400720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Mechanical'!$C$69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Mechanical'!$B$70:$B$84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Mechanical'!$C$70:$C$84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Mechanical'!$D$69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Mechanical'!$D$70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Mechanical'!$E$70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57396368"/>
        <c:axId val="-1997927280"/>
      </c:scatterChart>
      <c:valAx>
        <c:axId val="-1657396368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997927280"/>
        <c:crosses val="autoZero"/>
        <c:crossBetween val="midCat"/>
      </c:valAx>
      <c:valAx>
        <c:axId val="-1997927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5739636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1138E80A-BF55-46E8-ACAF-8CA965C7A9F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7FF461FE-15AD-4DAE-AB47-0D96D944A1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CF029268-16AC-4E9D-8527-8F143B575A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Mechanical'!$E$94:$E$96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Mechanical'!$E$97:$E$101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3F1E931-6D28-489E-9640-F50DC8E246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7C99933-0703-4C2D-8CEF-7484DB7937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73B-48BC-88AB-19C3A703B1C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65AA037-ABD8-48C0-B91E-DAD25785F0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73B-48BC-88AB-19C3A703B1C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Mechanical'!$F$94:$F$96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Mechanical'!$B$94:$B$96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Mechanical'!$D$94:$D$96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Mechanical'!$F$97:$F$101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Mechanical'!$B$97:$B$101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Mechanical'!$D$104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5BF63214-2F3F-4361-8B3D-6A2BC0C821B2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Mechanical'!$D$105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Mechanical'!$B$104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Mechanical'!$C$104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Mechanical'!$D$106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26D90A7C-901A-4125-BF73-1C8C8CE635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Mechanical'!$D$107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Mechanical'!$C$106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A5583B9D-7905-4E50-A388-D8B0F270C6FA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151E4862-61EF-487F-B824-84B17E23CBF2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2DC96BD9-D23D-43CB-B8EA-C2CC7D73435D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Mechanical'!$E$106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Mechanical'!$B$106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Mechanical'!$F$104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97922384"/>
        <c:axId val="-1645392880"/>
      </c:scatterChart>
      <c:valAx>
        <c:axId val="-1997922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92880"/>
        <c:crosses val="autoZero"/>
        <c:crossBetween val="midCat"/>
      </c:valAx>
      <c:valAx>
        <c:axId val="-164539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997922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218.82879788504397</c:v>
                </c:pt>
                <c:pt idx="1">
                  <c:v>219.38629988825392</c:v>
                </c:pt>
                <c:pt idx="2">
                  <c:v>219.92101873157952</c:v>
                </c:pt>
                <c:pt idx="3">
                  <c:v>220.43295441502087</c:v>
                </c:pt>
                <c:pt idx="4">
                  <c:v>220.92210693857783</c:v>
                </c:pt>
                <c:pt idx="5">
                  <c:v>221.38847630225058</c:v>
                </c:pt>
                <c:pt idx="6">
                  <c:v>221.83206250603899</c:v>
                </c:pt>
                <c:pt idx="7">
                  <c:v>222.25286554994301</c:v>
                </c:pt>
                <c:pt idx="8">
                  <c:v>222.65088543396283</c:v>
                </c:pt>
                <c:pt idx="9">
                  <c:v>223.02612215809833</c:v>
                </c:pt>
                <c:pt idx="10">
                  <c:v>223.37857572234947</c:v>
                </c:pt>
                <c:pt idx="11">
                  <c:v>223.70824612671635</c:v>
                </c:pt>
                <c:pt idx="12">
                  <c:v>224.01513337119889</c:v>
                </c:pt>
                <c:pt idx="13">
                  <c:v>224.29923745579714</c:v>
                </c:pt>
                <c:pt idx="14">
                  <c:v>224.56055838051103</c:v>
                </c:pt>
                <c:pt idx="15">
                  <c:v>224.79909614534068</c:v>
                </c:pt>
                <c:pt idx="16">
                  <c:v>225.014850750286</c:v>
                </c:pt>
                <c:pt idx="17">
                  <c:v>225.20782219534701</c:v>
                </c:pt>
                <c:pt idx="18">
                  <c:v>225.3780104805237</c:v>
                </c:pt>
                <c:pt idx="19">
                  <c:v>225.52541560581608</c:v>
                </c:pt>
                <c:pt idx="20">
                  <c:v>225.6500375712242</c:v>
                </c:pt>
                <c:pt idx="21">
                  <c:v>225.75187637674802</c:v>
                </c:pt>
                <c:pt idx="22">
                  <c:v>225.83093202238746</c:v>
                </c:pt>
                <c:pt idx="23">
                  <c:v>225.88720450814262</c:v>
                </c:pt>
                <c:pt idx="24">
                  <c:v>225.92069383401346</c:v>
                </c:pt>
                <c:pt idx="25">
                  <c:v>225.9314</c:v>
                </c:pt>
                <c:pt idx="26">
                  <c:v>225.91932300610227</c:v>
                </c:pt>
                <c:pt idx="27">
                  <c:v>225.88446285232015</c:v>
                </c:pt>
                <c:pt idx="28">
                  <c:v>225.82681953865381</c:v>
                </c:pt>
                <c:pt idx="29">
                  <c:v>225.74639306510312</c:v>
                </c:pt>
                <c:pt idx="30">
                  <c:v>225.64318343166812</c:v>
                </c:pt>
                <c:pt idx="31">
                  <c:v>225.51719063834886</c:v>
                </c:pt>
                <c:pt idx="32">
                  <c:v>225.36841468514527</c:v>
                </c:pt>
                <c:pt idx="33">
                  <c:v>225.19685557205733</c:v>
                </c:pt>
                <c:pt idx="34">
                  <c:v>225.00251329908511</c:v>
                </c:pt>
                <c:pt idx="35">
                  <c:v>224.78538786622863</c:v>
                </c:pt>
                <c:pt idx="36">
                  <c:v>224.54547927348773</c:v>
                </c:pt>
                <c:pt idx="37">
                  <c:v>224.28278752086263</c:v>
                </c:pt>
                <c:pt idx="38">
                  <c:v>223.99731260835318</c:v>
                </c:pt>
                <c:pt idx="39">
                  <c:v>223.68905453595937</c:v>
                </c:pt>
                <c:pt idx="40">
                  <c:v>223.35801330368136</c:v>
                </c:pt>
                <c:pt idx="41">
                  <c:v>223.00418891151892</c:v>
                </c:pt>
                <c:pt idx="42">
                  <c:v>222.62758135947229</c:v>
                </c:pt>
                <c:pt idx="43">
                  <c:v>222.22819064754128</c:v>
                </c:pt>
                <c:pt idx="44">
                  <c:v>221.80601677572602</c:v>
                </c:pt>
                <c:pt idx="45">
                  <c:v>221.36105974402642</c:v>
                </c:pt>
                <c:pt idx="46">
                  <c:v>220.89331955244251</c:v>
                </c:pt>
                <c:pt idx="47">
                  <c:v>220.40279620097425</c:v>
                </c:pt>
                <c:pt idx="48">
                  <c:v>219.88948968962171</c:v>
                </c:pt>
                <c:pt idx="49">
                  <c:v>219.35340001838486</c:v>
                </c:pt>
                <c:pt idx="50">
                  <c:v>218.79452718726375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68944"/>
        <c:axId val="-1645399952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0.1107999999999999</c:v>
                </c:pt>
                <c:pt idx="2">
                  <c:v>0.2215999999999998</c:v>
                </c:pt>
                <c:pt idx="3">
                  <c:v>0.3323999999999997</c:v>
                </c:pt>
                <c:pt idx="4">
                  <c:v>0.44319999999999959</c:v>
                </c:pt>
                <c:pt idx="5">
                  <c:v>0.55399999999999949</c:v>
                </c:pt>
                <c:pt idx="6">
                  <c:v>0.66479999999999939</c:v>
                </c:pt>
                <c:pt idx="7">
                  <c:v>0.77559999999999929</c:v>
                </c:pt>
                <c:pt idx="8">
                  <c:v>0.88639999999999919</c:v>
                </c:pt>
                <c:pt idx="9">
                  <c:v>0.99719999999999909</c:v>
                </c:pt>
                <c:pt idx="10">
                  <c:v>1.107999999999999</c:v>
                </c:pt>
                <c:pt idx="11">
                  <c:v>1.218799999999999</c:v>
                </c:pt>
                <c:pt idx="12">
                  <c:v>1.3295999999999988</c:v>
                </c:pt>
                <c:pt idx="13">
                  <c:v>1.4403999999999986</c:v>
                </c:pt>
                <c:pt idx="14">
                  <c:v>1.5511999999999984</c:v>
                </c:pt>
                <c:pt idx="15">
                  <c:v>1.6619999999999981</c:v>
                </c:pt>
                <c:pt idx="16">
                  <c:v>1.7727999999999979</c:v>
                </c:pt>
                <c:pt idx="17">
                  <c:v>1.8835999999999977</c:v>
                </c:pt>
                <c:pt idx="18">
                  <c:v>1.9943999999999975</c:v>
                </c:pt>
                <c:pt idx="19">
                  <c:v>2.1051999999999973</c:v>
                </c:pt>
                <c:pt idx="20">
                  <c:v>2.2159999999999971</c:v>
                </c:pt>
                <c:pt idx="21">
                  <c:v>2.3267999999999969</c:v>
                </c:pt>
                <c:pt idx="22">
                  <c:v>2.4375999999999967</c:v>
                </c:pt>
                <c:pt idx="23">
                  <c:v>2.5483999999999964</c:v>
                </c:pt>
                <c:pt idx="24">
                  <c:v>2.6591999999999962</c:v>
                </c:pt>
                <c:pt idx="25">
                  <c:v>2.769999999999996</c:v>
                </c:pt>
                <c:pt idx="26">
                  <c:v>2.8807999999999958</c:v>
                </c:pt>
                <c:pt idx="27">
                  <c:v>2.9915999999999956</c:v>
                </c:pt>
                <c:pt idx="28">
                  <c:v>3.1023999999999954</c:v>
                </c:pt>
                <c:pt idx="29">
                  <c:v>3.2131999999999952</c:v>
                </c:pt>
                <c:pt idx="30">
                  <c:v>3.323999999999995</c:v>
                </c:pt>
                <c:pt idx="31">
                  <c:v>3.4347999999999947</c:v>
                </c:pt>
                <c:pt idx="32">
                  <c:v>3.5455999999999945</c:v>
                </c:pt>
                <c:pt idx="33">
                  <c:v>3.6563999999999943</c:v>
                </c:pt>
                <c:pt idx="34">
                  <c:v>3.7671999999999941</c:v>
                </c:pt>
                <c:pt idx="35">
                  <c:v>3.8779999999999939</c:v>
                </c:pt>
                <c:pt idx="36">
                  <c:v>3.9887999999999937</c:v>
                </c:pt>
                <c:pt idx="37">
                  <c:v>4.0995999999999935</c:v>
                </c:pt>
                <c:pt idx="38">
                  <c:v>4.2103999999999937</c:v>
                </c:pt>
                <c:pt idx="39">
                  <c:v>4.3211999999999939</c:v>
                </c:pt>
                <c:pt idx="40">
                  <c:v>4.4319999999999942</c:v>
                </c:pt>
                <c:pt idx="41">
                  <c:v>4.5427999999999944</c:v>
                </c:pt>
                <c:pt idx="42">
                  <c:v>4.6535999999999946</c:v>
                </c:pt>
                <c:pt idx="43">
                  <c:v>4.7643999999999949</c:v>
                </c:pt>
                <c:pt idx="44">
                  <c:v>4.8751999999999951</c:v>
                </c:pt>
                <c:pt idx="45">
                  <c:v>4.9859999999999953</c:v>
                </c:pt>
                <c:pt idx="46">
                  <c:v>5.0967999999999956</c:v>
                </c:pt>
                <c:pt idx="47">
                  <c:v>5.2075999999999958</c:v>
                </c:pt>
                <c:pt idx="48">
                  <c:v>5.318399999999996</c:v>
                </c:pt>
                <c:pt idx="49">
                  <c:v>5.4291999999999963</c:v>
                </c:pt>
                <c:pt idx="50">
                  <c:v>5.5399999999999965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5.5399999999999991</c:v>
                </c:pt>
                <c:pt idx="1">
                  <c:v>5.4291999999999998</c:v>
                </c:pt>
                <c:pt idx="2">
                  <c:v>5.3183999999999987</c:v>
                </c:pt>
                <c:pt idx="3">
                  <c:v>5.2075999999999993</c:v>
                </c:pt>
                <c:pt idx="4">
                  <c:v>5.0968</c:v>
                </c:pt>
                <c:pt idx="5">
                  <c:v>4.9859999999999989</c:v>
                </c:pt>
                <c:pt idx="6">
                  <c:v>4.8751999999999995</c:v>
                </c:pt>
                <c:pt idx="7">
                  <c:v>4.7644000000000002</c:v>
                </c:pt>
                <c:pt idx="8">
                  <c:v>4.6536000000000008</c:v>
                </c:pt>
                <c:pt idx="9">
                  <c:v>4.5427999999999997</c:v>
                </c:pt>
                <c:pt idx="10">
                  <c:v>4.4320000000000004</c:v>
                </c:pt>
                <c:pt idx="11">
                  <c:v>4.321200000000001</c:v>
                </c:pt>
                <c:pt idx="12">
                  <c:v>4.2103999999999999</c:v>
                </c:pt>
                <c:pt idx="13">
                  <c:v>4.0996000000000006</c:v>
                </c:pt>
                <c:pt idx="14">
                  <c:v>3.9888000000000012</c:v>
                </c:pt>
                <c:pt idx="15">
                  <c:v>3.8780000000000001</c:v>
                </c:pt>
                <c:pt idx="16">
                  <c:v>3.7672000000000008</c:v>
                </c:pt>
                <c:pt idx="17">
                  <c:v>3.6564000000000014</c:v>
                </c:pt>
                <c:pt idx="18">
                  <c:v>3.5456000000000021</c:v>
                </c:pt>
                <c:pt idx="19">
                  <c:v>3.4348000000000027</c:v>
                </c:pt>
                <c:pt idx="20">
                  <c:v>3.3240000000000016</c:v>
                </c:pt>
                <c:pt idx="21">
                  <c:v>3.2132000000000023</c:v>
                </c:pt>
                <c:pt idx="22">
                  <c:v>3.1024000000000029</c:v>
                </c:pt>
                <c:pt idx="23">
                  <c:v>2.9916000000000018</c:v>
                </c:pt>
                <c:pt idx="24">
                  <c:v>2.8808000000000025</c:v>
                </c:pt>
                <c:pt idx="25">
                  <c:v>2.7700000000000031</c:v>
                </c:pt>
                <c:pt idx="26">
                  <c:v>2.6592000000000038</c:v>
                </c:pt>
                <c:pt idx="27">
                  <c:v>2.5484000000000044</c:v>
                </c:pt>
                <c:pt idx="28">
                  <c:v>2.4376000000000033</c:v>
                </c:pt>
                <c:pt idx="29">
                  <c:v>2.326800000000004</c:v>
                </c:pt>
                <c:pt idx="30">
                  <c:v>2.2160000000000046</c:v>
                </c:pt>
                <c:pt idx="31">
                  <c:v>2.1052000000000035</c:v>
                </c:pt>
                <c:pt idx="32">
                  <c:v>1.9944000000000042</c:v>
                </c:pt>
                <c:pt idx="33">
                  <c:v>1.8836000000000048</c:v>
                </c:pt>
                <c:pt idx="34">
                  <c:v>1.7728000000000055</c:v>
                </c:pt>
                <c:pt idx="35">
                  <c:v>1.6620000000000061</c:v>
                </c:pt>
                <c:pt idx="36">
                  <c:v>1.551200000000005</c:v>
                </c:pt>
                <c:pt idx="37">
                  <c:v>1.4404000000000057</c:v>
                </c:pt>
                <c:pt idx="38">
                  <c:v>1.3296000000000063</c:v>
                </c:pt>
                <c:pt idx="39">
                  <c:v>1.2188000000000052</c:v>
                </c:pt>
                <c:pt idx="40">
                  <c:v>1.1080000000000041</c:v>
                </c:pt>
                <c:pt idx="41">
                  <c:v>0.99720000000000475</c:v>
                </c:pt>
                <c:pt idx="42">
                  <c:v>0.88640000000000541</c:v>
                </c:pt>
                <c:pt idx="43">
                  <c:v>0.77560000000000429</c:v>
                </c:pt>
                <c:pt idx="44">
                  <c:v>0.66480000000000317</c:v>
                </c:pt>
                <c:pt idx="45">
                  <c:v>0.55400000000000382</c:v>
                </c:pt>
                <c:pt idx="46">
                  <c:v>0.44320000000000448</c:v>
                </c:pt>
                <c:pt idx="47">
                  <c:v>0.33240000000000336</c:v>
                </c:pt>
                <c:pt idx="48">
                  <c:v>0.22160000000000224</c:v>
                </c:pt>
                <c:pt idx="49">
                  <c:v>0.1108000000000029</c:v>
                </c:pt>
                <c:pt idx="50">
                  <c:v>3.5527136788005009E-15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3840"/>
        <c:axId val="-1645377104"/>
      </c:scatterChart>
      <c:valAx>
        <c:axId val="-164536894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9952"/>
        <c:crosses val="autoZero"/>
        <c:crossBetween val="midCat"/>
        <c:majorUnit val="2"/>
      </c:valAx>
      <c:valAx>
        <c:axId val="-16453999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8944"/>
        <c:crosses val="autoZero"/>
        <c:crossBetween val="midCat"/>
      </c:valAx>
      <c:valAx>
        <c:axId val="-164537384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1645377104"/>
        <c:crosses val="autoZero"/>
        <c:crossBetween val="midCat"/>
      </c:valAx>
      <c:valAx>
        <c:axId val="-164537710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3840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389.80098072161553</c:v>
                </c:pt>
                <c:pt idx="1">
                  <c:v>349.84157010244013</c:v>
                </c:pt>
                <c:pt idx="2">
                  <c:v>324.29506504015455</c:v>
                </c:pt>
                <c:pt idx="3">
                  <c:v>310.73250981300282</c:v>
                </c:pt>
                <c:pt idx="4">
                  <c:v>306.57293196597738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440.87215497251634</c:v>
                </c:pt>
                <c:pt idx="1">
                  <c:v>400.88407832384701</c:v>
                </c:pt>
                <c:pt idx="2">
                  <c:v>372.281834355179</c:v>
                </c:pt>
                <c:pt idx="3">
                  <c:v>355.14182079620895</c:v>
                </c:pt>
                <c:pt idx="4">
                  <c:v>349.4316873655531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482.31497231247465</c:v>
                </c:pt>
                <c:pt idx="1">
                  <c:v>443.60105400779707</c:v>
                </c:pt>
                <c:pt idx="2">
                  <c:v>415.7089933105172</c:v>
                </c:pt>
                <c:pt idx="3">
                  <c:v>398.87650913969685</c:v>
                </c:pt>
                <c:pt idx="4">
                  <c:v>393.24004189539585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5808"/>
        <c:axId val="-1645390160"/>
      </c:scatterChart>
      <c:valAx>
        <c:axId val="-1645385808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45390160"/>
        <c:crosses val="autoZero"/>
        <c:crossBetween val="midCat"/>
      </c:valAx>
      <c:valAx>
        <c:axId val="-164539016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45385808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929.48044326565866</c:v>
                </c:pt>
                <c:pt idx="1">
                  <c:v>315.32675984996888</c:v>
                </c:pt>
                <c:pt idx="2">
                  <c:v>298.27533526440465</c:v>
                </c:pt>
                <c:pt idx="3">
                  <c:v>298.00290018124588</c:v>
                </c:pt>
                <c:pt idx="4">
                  <c:v>298.00000698227444</c:v>
                </c:pt>
                <c:pt idx="5">
                  <c:v>298.00000144817943</c:v>
                </c:pt>
                <c:pt idx="6">
                  <c:v>298.00000025471854</c:v>
                </c:pt>
                <c:pt idx="7">
                  <c:v>298.00000003722374</c:v>
                </c:pt>
                <c:pt idx="8">
                  <c:v>298.00000000842039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1400.3227241943746</c:v>
                </c:pt>
                <c:pt idx="1">
                  <c:v>433.82801265226698</c:v>
                </c:pt>
                <c:pt idx="2">
                  <c:v>307.92149381528759</c:v>
                </c:pt>
                <c:pt idx="3">
                  <c:v>298.5093247138031</c:v>
                </c:pt>
                <c:pt idx="4">
                  <c:v>298.0048707425438</c:v>
                </c:pt>
                <c:pt idx="5">
                  <c:v>298.00250178969895</c:v>
                </c:pt>
                <c:pt idx="6">
                  <c:v>298.00128076047685</c:v>
                </c:pt>
                <c:pt idx="7">
                  <c:v>298.00071215012707</c:v>
                </c:pt>
                <c:pt idx="8">
                  <c:v>298.00054756437049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1437.9818752356716</c:v>
                </c:pt>
                <c:pt idx="1">
                  <c:v>478.30596144745454</c:v>
                </c:pt>
                <c:pt idx="2">
                  <c:v>315.01710023252048</c:v>
                </c:pt>
                <c:pt idx="3">
                  <c:v>299.13197706432885</c:v>
                </c:pt>
                <c:pt idx="4">
                  <c:v>298.01332842589835</c:v>
                </c:pt>
                <c:pt idx="5">
                  <c:v>298.00753407587285</c:v>
                </c:pt>
                <c:pt idx="6">
                  <c:v>298.00431130985169</c:v>
                </c:pt>
                <c:pt idx="7">
                  <c:v>298.00270979498868</c:v>
                </c:pt>
                <c:pt idx="8">
                  <c:v>298.00222777407441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5056"/>
        <c:axId val="-1645391792"/>
      </c:scatterChart>
      <c:valAx>
        <c:axId val="-164539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-1645391792"/>
        <c:crosses val="autoZero"/>
        <c:crossBetween val="midCat"/>
      </c:valAx>
      <c:valAx>
        <c:axId val="-1645391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164539505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0.86438175450539823</c:v>
                </c:pt>
                <c:pt idx="2">
                  <c:v>1.4665064047761169</c:v>
                </c:pt>
                <c:pt idx="3">
                  <c:v>1.9493130715625338</c:v>
                </c:pt>
                <c:pt idx="4">
                  <c:v>2.3479406523559927</c:v>
                </c:pt>
                <c:pt idx="5">
                  <c:v>2.6821537706790362</c:v>
                </c:pt>
                <c:pt idx="6">
                  <c:v>2.9651161696999124</c:v>
                </c:pt>
                <c:pt idx="7">
                  <c:v>3.2063422258353222</c:v>
                </c:pt>
                <c:pt idx="8">
                  <c:v>3.4130494580838224</c:v>
                </c:pt>
                <c:pt idx="9">
                  <c:v>3.5908900130859118</c:v>
                </c:pt>
                <c:pt idx="10">
                  <c:v>3.7443903432481349</c:v>
                </c:pt>
                <c:pt idx="11">
                  <c:v>3.8772356667789944</c:v>
                </c:pt>
                <c:pt idx="12">
                  <c:v>3.9924642578991794</c:v>
                </c:pt>
                <c:pt idx="13">
                  <c:v>4.0926057720055899</c:v>
                </c:pt>
                <c:pt idx="14">
                  <c:v>4.179782995298293</c:v>
                </c:pt>
                <c:pt idx="15">
                  <c:v>4.255788679967579</c:v>
                </c:pt>
                <c:pt idx="16">
                  <c:v>4.3221448222616967</c:v>
                </c:pt>
                <c:pt idx="17">
                  <c:v>4.3801492131734889</c:v>
                </c:pt>
                <c:pt idx="18">
                  <c:v>4.430912539968193</c:v>
                </c:pt>
                <c:pt idx="19">
                  <c:v>4.4753883281061615</c:v>
                </c:pt>
                <c:pt idx="20">
                  <c:v>4.5143973625720015</c:v>
                </c:pt>
                <c:pt idx="21">
                  <c:v>4.5486477874621292</c:v>
                </c:pt>
                <c:pt idx="22">
                  <c:v>4.5787517775037889</c:v>
                </c:pt>
                <c:pt idx="23">
                  <c:v>4.6052394589480192</c:v>
                </c:pt>
                <c:pt idx="24">
                  <c:v>4.6285706010770848</c:v>
                </c:pt>
                <c:pt idx="25">
                  <c:v>4.6491444847592236</c:v>
                </c:pt>
                <c:pt idx="26">
                  <c:v>4.6673082687603342</c:v>
                </c:pt>
                <c:pt idx="27">
                  <c:v>4.6833641095926914</c:v>
                </c:pt>
                <c:pt idx="28">
                  <c:v>4.6975752408677343</c:v>
                </c:pt>
                <c:pt idx="29">
                  <c:v>4.7101711794414474</c:v>
                </c:pt>
                <c:pt idx="30">
                  <c:v>4.7213521952795601</c:v>
                </c:pt>
                <c:pt idx="31">
                  <c:v>4.7312931579045348</c:v>
                </c:pt>
                <c:pt idx="32">
                  <c:v>4.740146853030053</c:v>
                </c:pt>
                <c:pt idx="33">
                  <c:v>4.7480468474601487</c:v>
                </c:pt>
                <c:pt idx="34">
                  <c:v>4.7551099676973765</c:v>
                </c:pt>
                <c:pt idx="35">
                  <c:v>4.7614384473729627</c:v>
                </c:pt>
                <c:pt idx="36">
                  <c:v>4.7671217900954925</c:v>
                </c:pt>
                <c:pt idx="37">
                  <c:v>4.772238387253644</c:v>
                </c:pt>
                <c:pt idx="38">
                  <c:v>4.7768569244361885</c:v>
                </c:pt>
                <c:pt idx="39">
                  <c:v>4.7810376052055794</c:v>
                </c:pt>
                <c:pt idx="40">
                  <c:v>4.7848332168274403</c:v>
                </c:pt>
                <c:pt idx="41">
                  <c:v>4.7882900590603255</c:v>
                </c:pt>
                <c:pt idx="42">
                  <c:v>4.7914487541607675</c:v>
                </c:pt>
                <c:pt idx="43">
                  <c:v>4.7943449537332707</c:v>
                </c:pt>
                <c:pt idx="44">
                  <c:v>4.7970099559154713</c:v>
                </c:pt>
                <c:pt idx="45">
                  <c:v>4.7994712445635725</c:v>
                </c:pt>
                <c:pt idx="46">
                  <c:v>4.8017529605184945</c:v>
                </c:pt>
                <c:pt idx="47">
                  <c:v>4.8038763137009708</c:v>
                </c:pt>
                <c:pt idx="48">
                  <c:v>4.805859943615868</c:v>
                </c:pt>
                <c:pt idx="49">
                  <c:v>4.8077202348502226</c:v>
                </c:pt>
                <c:pt idx="50">
                  <c:v>4.8094715932852639</c:v>
                </c:pt>
                <c:pt idx="51">
                  <c:v>4.8111266880019103</c:v>
                </c:pt>
                <c:pt idx="52">
                  <c:v>4.8126966632101995</c:v>
                </c:pt>
                <c:pt idx="53">
                  <c:v>4.8141913239759431</c:v>
                </c:pt>
                <c:pt idx="54">
                  <c:v>4.8156192990354247</c:v>
                </c:pt>
                <c:pt idx="55">
                  <c:v>4.8169881835622794</c:v>
                </c:pt>
                <c:pt idx="56">
                  <c:v>4.8183046643963898</c:v>
                </c:pt>
                <c:pt idx="57">
                  <c:v>4.819574629911286</c:v>
                </c:pt>
                <c:pt idx="58">
                  <c:v>4.8208032664372542</c:v>
                </c:pt>
                <c:pt idx="59">
                  <c:v>4.8219951428996533</c:v>
                </c:pt>
                <c:pt idx="60">
                  <c:v>4.8231542851364377</c:v>
                </c:pt>
                <c:pt idx="61">
                  <c:v>4.8242842411665334</c:v>
                </c:pt>
                <c:pt idx="62">
                  <c:v>4.8253881385241888</c:v>
                </c:pt>
                <c:pt idx="63">
                  <c:v>4.8264687346360144</c:v>
                </c:pt>
                <c:pt idx="64">
                  <c:v>4.8275284610957714</c:v>
                </c:pt>
                <c:pt idx="65">
                  <c:v>4.8285694625830891</c:v>
                </c:pt>
                <c:pt idx="66">
                  <c:v>4.8295936310817487</c:v>
                </c:pt>
                <c:pt idx="67">
                  <c:v>4.8306026359725305</c:v>
                </c:pt>
                <c:pt idx="68">
                  <c:v>4.8315979505037676</c:v>
                </c:pt>
                <c:pt idx="69">
                  <c:v>4.8325808750786887</c:v>
                </c:pt>
                <c:pt idx="70">
                  <c:v>4.8335525577483605</c:v>
                </c:pt>
                <c:pt idx="71">
                  <c:v>4.8345140122491559</c:v>
                </c:pt>
                <c:pt idx="72">
                  <c:v>4.8354661338809777</c:v>
                </c:pt>
                <c:pt idx="73">
                  <c:v>4.8364097134879582</c:v>
                </c:pt>
                <c:pt idx="74">
                  <c:v>4.8373454497719095</c:v>
                </c:pt>
                <c:pt idx="75">
                  <c:v>4.8382739601390758</c:v>
                </c:pt>
                <c:pt idx="76">
                  <c:v>4.8391957902541423</c:v>
                </c:pt>
                <c:pt idx="77">
                  <c:v>4.8401114224623782</c:v>
                </c:pt>
                <c:pt idx="78">
                  <c:v>4.8410212832101127</c:v>
                </c:pt>
                <c:pt idx="79">
                  <c:v>4.8419257495886834</c:v>
                </c:pt>
                <c:pt idx="80">
                  <c:v>4.8428251551006314</c:v>
                </c:pt>
                <c:pt idx="81">
                  <c:v>4.843719794750033</c:v>
                </c:pt>
                <c:pt idx="82">
                  <c:v>4.8446099295268494</c:v>
                </c:pt>
                <c:pt idx="83">
                  <c:v>4.8454957903674662</c:v>
                </c:pt>
                <c:pt idx="84">
                  <c:v>4.8463775816467347</c:v>
                </c:pt>
                <c:pt idx="85">
                  <c:v>4.8472554842612938</c:v>
                </c:pt>
                <c:pt idx="86">
                  <c:v>4.848129658350218</c:v>
                </c:pt>
                <c:pt idx="87">
                  <c:v>4.8490002456982477</c:v>
                </c:pt>
                <c:pt idx="88">
                  <c:v>4.8498673718562948</c:v>
                </c:pt>
                <c:pt idx="89">
                  <c:v>4.8507311480164734</c:v>
                </c:pt>
                <c:pt idx="90">
                  <c:v>4.8515916726655588</c:v>
                </c:pt>
                <c:pt idx="91">
                  <c:v>4.8524490330484351</c:v>
                </c:pt>
                <c:pt idx="92">
                  <c:v>4.8533033064604227</c:v>
                </c:pt>
                <c:pt idx="93">
                  <c:v>4.8541545613888859</c:v>
                </c:pt>
                <c:pt idx="94">
                  <c:v>4.8550028585228517</c:v>
                </c:pt>
                <c:pt idx="95">
                  <c:v>4.8558482516468402</c:v>
                </c:pt>
                <c:pt idx="96">
                  <c:v>4.8566907884285229</c:v>
                </c:pt>
                <c:pt idx="97">
                  <c:v>4.8575305111184797</c:v>
                </c:pt>
                <c:pt idx="98">
                  <c:v>4.8583674571672404</c:v>
                </c:pt>
                <c:pt idx="99">
                  <c:v>4.8592016597718439</c:v>
                </c:pt>
                <c:pt idx="100">
                  <c:v>4.8600331483599906</c:v>
                </c:pt>
                <c:pt idx="101">
                  <c:v>4.8608619490172185</c:v>
                </c:pt>
                <c:pt idx="102">
                  <c:v>4.8616880848666426</c:v>
                </c:pt>
                <c:pt idx="103">
                  <c:v>4.8625115764042546</c:v>
                </c:pt>
                <c:pt idx="104">
                  <c:v>4.8633324417960191</c:v>
                </c:pt>
                <c:pt idx="105">
                  <c:v>4.8641506971415724</c:v>
                </c:pt>
                <c:pt idx="106">
                  <c:v>4.8649663567064474</c:v>
                </c:pt>
                <c:pt idx="107">
                  <c:v>4.865779433129342</c:v>
                </c:pt>
                <c:pt idx="108">
                  <c:v>4.8665899376054798</c:v>
                </c:pt>
                <c:pt idx="109">
                  <c:v>4.8673978800479638</c:v>
                </c:pt>
                <c:pt idx="110">
                  <c:v>4.868203269232187</c:v>
                </c:pt>
                <c:pt idx="111">
                  <c:v>4.8690061129238691</c:v>
                </c:pt>
                <c:pt idx="112">
                  <c:v>4.869806417991434</c:v>
                </c:pt>
                <c:pt idx="113">
                  <c:v>4.8706041905061719</c:v>
                </c:pt>
                <c:pt idx="114">
                  <c:v>4.8713994358320605</c:v>
                </c:pt>
                <c:pt idx="115">
                  <c:v>4.8721921587042258</c:v>
                </c:pt>
                <c:pt idx="116">
                  <c:v>4.872982363299184</c:v>
                </c:pt>
                <c:pt idx="117">
                  <c:v>4.8737700532966652</c:v>
                </c:pt>
                <c:pt idx="118">
                  <c:v>4.8745552319356511</c:v>
                </c:pt>
                <c:pt idx="119">
                  <c:v>4.8753379020620544</c:v>
                </c:pt>
                <c:pt idx="120">
                  <c:v>4.8761180661741967</c:v>
                </c:pt>
                <c:pt idx="121">
                  <c:v>4.8768957264593125</c:v>
                </c:pt>
                <c:pt idx="122">
                  <c:v>4.8776708848295476</c:v>
                </c:pt>
                <c:pt idx="123">
                  <c:v>4.8784435429514588</c:v>
                </c:pt>
                <c:pt idx="124">
                  <c:v>4.8792137022740061</c:v>
                </c:pt>
                <c:pt idx="125">
                  <c:v>4.8799813640513987</c:v>
                </c:pt>
                <c:pt idx="126">
                  <c:v>4.8807465293663617</c:v>
                </c:pt>
                <c:pt idx="127">
                  <c:v>4.8815091991471018</c:v>
                </c:pt>
                <c:pt idx="128">
                  <c:v>4.8822693741859462</c:v>
                </c:pt>
                <c:pt idx="129">
                  <c:v>4.8830270551530131</c:v>
                </c:pt>
                <c:pt idx="130">
                  <c:v>4.8837822426109119</c:v>
                </c:pt>
                <c:pt idx="131">
                  <c:v>4.8845349370258822</c:v>
                </c:pt>
                <c:pt idx="132">
                  <c:v>4.8852851387782001</c:v>
                </c:pt>
                <c:pt idx="133">
                  <c:v>4.8860328481726647</c:v>
                </c:pt>
                <c:pt idx="134">
                  <c:v>4.8867780654458404</c:v>
                </c:pt>
                <c:pt idx="135">
                  <c:v>4.8875207907736691</c:v>
                </c:pt>
                <c:pt idx="136">
                  <c:v>4.8882610242789326</c:v>
                </c:pt>
                <c:pt idx="137">
                  <c:v>4.8889987660370524</c:v>
                </c:pt>
                <c:pt idx="138">
                  <c:v>4.8897340160797871</c:v>
                </c:pt>
                <c:pt idx="139">
                  <c:v>4.8904667744024026</c:v>
                </c:pt>
                <c:pt idx="140">
                  <c:v>4.8911970409662144</c:v>
                </c:pt>
                <c:pt idx="141">
                  <c:v>4.891924815702331</c:v>
                </c:pt>
                <c:pt idx="142">
                  <c:v>4.8926500985158965</c:v>
                </c:pt>
                <c:pt idx="143">
                  <c:v>4.8933728892881403</c:v>
                </c:pt>
                <c:pt idx="144">
                  <c:v>4.8940931878796858</c:v>
                </c:pt>
                <c:pt idx="145">
                  <c:v>4.8948109941325413</c:v>
                </c:pt>
                <c:pt idx="146">
                  <c:v>4.895526307872391</c:v>
                </c:pt>
                <c:pt idx="147">
                  <c:v>4.8962391289102447</c:v>
                </c:pt>
                <c:pt idx="148">
                  <c:v>4.8969494570439158</c:v>
                </c:pt>
                <c:pt idx="149">
                  <c:v>4.8976572920606571</c:v>
                </c:pt>
                <c:pt idx="150">
                  <c:v>4.8983626337370936</c:v>
                </c:pt>
                <c:pt idx="151">
                  <c:v>4.8990654818408128</c:v>
                </c:pt>
                <c:pt idx="152">
                  <c:v>4.8997658361322474</c:v>
                </c:pt>
                <c:pt idx="153">
                  <c:v>4.9004636963643087</c:v>
                </c:pt>
                <c:pt idx="154">
                  <c:v>4.9011590622843775</c:v>
                </c:pt>
                <c:pt idx="155">
                  <c:v>4.9018519336342505</c:v>
                </c:pt>
                <c:pt idx="156">
                  <c:v>4.9025423101512029</c:v>
                </c:pt>
                <c:pt idx="157">
                  <c:v>4.9032301915686878</c:v>
                </c:pt>
                <c:pt idx="158">
                  <c:v>4.9039155776167718</c:v>
                </c:pt>
                <c:pt idx="159">
                  <c:v>4.9045984680221126</c:v>
                </c:pt>
                <c:pt idx="160">
                  <c:v>4.9052788625091281</c:v>
                </c:pt>
                <c:pt idx="161">
                  <c:v>4.9059567608002554</c:v>
                </c:pt>
                <c:pt idx="162">
                  <c:v>4.9066321626159182</c:v>
                </c:pt>
                <c:pt idx="163">
                  <c:v>4.9073050676748586</c:v>
                </c:pt>
                <c:pt idx="164">
                  <c:v>4.9079754756948715</c:v>
                </c:pt>
                <c:pt idx="165">
                  <c:v>4.9086433863926837</c:v>
                </c:pt>
                <c:pt idx="166">
                  <c:v>4.9093087994843305</c:v>
                </c:pt>
                <c:pt idx="167">
                  <c:v>4.9099717146850788</c:v>
                </c:pt>
                <c:pt idx="168">
                  <c:v>4.9106321317097423</c:v>
                </c:pt>
                <c:pt idx="169">
                  <c:v>4.9112900502734256</c:v>
                </c:pt>
                <c:pt idx="170">
                  <c:v>4.9119454700906724</c:v>
                </c:pt>
                <c:pt idx="171">
                  <c:v>4.9125983908759787</c:v>
                </c:pt>
                <c:pt idx="172">
                  <c:v>4.9132488123440528</c:v>
                </c:pt>
                <c:pt idx="173">
                  <c:v>4.9138967342104385</c:v>
                </c:pt>
                <c:pt idx="174">
                  <c:v>4.9145421561900937</c:v>
                </c:pt>
                <c:pt idx="175">
                  <c:v>4.9151850779989434</c:v>
                </c:pt>
                <c:pt idx="176">
                  <c:v>4.9158254993531534</c:v>
                </c:pt>
                <c:pt idx="177">
                  <c:v>4.9164634199698272</c:v>
                </c:pt>
                <c:pt idx="178">
                  <c:v>4.9170988395660151</c:v>
                </c:pt>
                <c:pt idx="179">
                  <c:v>4.9177317578601691</c:v>
                </c:pt>
                <c:pt idx="180">
                  <c:v>4.9183621745707864</c:v>
                </c:pt>
                <c:pt idx="181">
                  <c:v>4.9189900894174139</c:v>
                </c:pt>
                <c:pt idx="182">
                  <c:v>4.9196155021206458</c:v>
                </c:pt>
                <c:pt idx="183">
                  <c:v>4.9202384124013978</c:v>
                </c:pt>
                <c:pt idx="184">
                  <c:v>4.9208588199815644</c:v>
                </c:pt>
                <c:pt idx="185">
                  <c:v>4.9214767245841893</c:v>
                </c:pt>
                <c:pt idx="186">
                  <c:v>4.9220921259327204</c:v>
                </c:pt>
                <c:pt idx="187">
                  <c:v>4.9227050237522736</c:v>
                </c:pt>
                <c:pt idx="188">
                  <c:v>4.923315417767979</c:v>
                </c:pt>
                <c:pt idx="189">
                  <c:v>4.9239233077065796</c:v>
                </c:pt>
                <c:pt idx="190">
                  <c:v>4.924528693295585</c:v>
                </c:pt>
                <c:pt idx="191">
                  <c:v>4.9251315742635926</c:v>
                </c:pt>
                <c:pt idx="192">
                  <c:v>4.9257319503399746</c:v>
                </c:pt>
                <c:pt idx="193">
                  <c:v>4.9263298212550719</c:v>
                </c:pt>
                <c:pt idx="194">
                  <c:v>4.9269251867408528</c:v>
                </c:pt>
                <c:pt idx="195">
                  <c:v>4.9275180465293937</c:v>
                </c:pt>
                <c:pt idx="196">
                  <c:v>4.9281084003545548</c:v>
                </c:pt>
                <c:pt idx="197">
                  <c:v>4.9286962479508318</c:v>
                </c:pt>
                <c:pt idx="198">
                  <c:v>4.929281589053816</c:v>
                </c:pt>
                <c:pt idx="199">
                  <c:v>4.9298644234004598</c:v>
                </c:pt>
                <c:pt idx="200">
                  <c:v>4.930444750728098</c:v>
                </c:pt>
                <c:pt idx="201">
                  <c:v>4.9310225707759185</c:v>
                </c:pt>
                <c:pt idx="202">
                  <c:v>4.9315978832838905</c:v>
                </c:pt>
                <c:pt idx="203">
                  <c:v>4.9321706879926994</c:v>
                </c:pt>
                <c:pt idx="204">
                  <c:v>4.9327409846443002</c:v>
                </c:pt>
                <c:pt idx="205">
                  <c:v>4.9333087729821345</c:v>
                </c:pt>
                <c:pt idx="206">
                  <c:v>4.9338740527501326</c:v>
                </c:pt>
                <c:pt idx="207">
                  <c:v>4.934436823693825</c:v>
                </c:pt>
                <c:pt idx="208">
                  <c:v>4.9349970855591652</c:v>
                </c:pt>
                <c:pt idx="209">
                  <c:v>4.9355548380939549</c:v>
                </c:pt>
                <c:pt idx="210">
                  <c:v>4.9361100810462561</c:v>
                </c:pt>
                <c:pt idx="211">
                  <c:v>4.936662814166203</c:v>
                </c:pt>
                <c:pt idx="212">
                  <c:v>4.9372130372040299</c:v>
                </c:pt>
                <c:pt idx="213">
                  <c:v>4.9377607499115994</c:v>
                </c:pt>
                <c:pt idx="214">
                  <c:v>4.9383059520420245</c:v>
                </c:pt>
                <c:pt idx="215">
                  <c:v>4.9388486433490595</c:v>
                </c:pt>
                <c:pt idx="216">
                  <c:v>4.9393888235877483</c:v>
                </c:pt>
                <c:pt idx="217">
                  <c:v>4.9399264925140587</c:v>
                </c:pt>
                <c:pt idx="218">
                  <c:v>4.9404616498854592</c:v>
                </c:pt>
                <c:pt idx="219">
                  <c:v>4.9409942954602535</c:v>
                </c:pt>
                <c:pt idx="220">
                  <c:v>4.9415244289976563</c:v>
                </c:pt>
                <c:pt idx="221">
                  <c:v>4.9420520502582717</c:v>
                </c:pt>
                <c:pt idx="222">
                  <c:v>4.9425771590038385</c:v>
                </c:pt>
                <c:pt idx="223">
                  <c:v>4.9430997549965863</c:v>
                </c:pt>
                <c:pt idx="224">
                  <c:v>4.943619838000644</c:v>
                </c:pt>
                <c:pt idx="225">
                  <c:v>4.9441374077807954</c:v>
                </c:pt>
                <c:pt idx="226">
                  <c:v>4.9446524641029734</c:v>
                </c:pt>
                <c:pt idx="227">
                  <c:v>4.9451650067342365</c:v>
                </c:pt>
                <c:pt idx="228">
                  <c:v>4.9456750354427168</c:v>
                </c:pt>
                <c:pt idx="229">
                  <c:v>4.9461825499976371</c:v>
                </c:pt>
                <c:pt idx="230">
                  <c:v>4.9466875501692291</c:v>
                </c:pt>
                <c:pt idx="231">
                  <c:v>4.9471900357291041</c:v>
                </c:pt>
                <c:pt idx="232">
                  <c:v>4.9476900064495677</c:v>
                </c:pt>
                <c:pt idx="233">
                  <c:v>4.9481874621043973</c:v>
                </c:pt>
                <c:pt idx="234">
                  <c:v>4.9486824024682603</c:v>
                </c:pt>
                <c:pt idx="235">
                  <c:v>4.9491748273166225</c:v>
                </c:pt>
                <c:pt idx="236">
                  <c:v>4.949664736426679</c:v>
                </c:pt>
                <c:pt idx="237">
                  <c:v>4.9501521295763986</c:v>
                </c:pt>
                <c:pt idx="238">
                  <c:v>4.9506370065446497</c:v>
                </c:pt>
                <c:pt idx="239">
                  <c:v>4.9511193671116684</c:v>
                </c:pt>
                <c:pt idx="240">
                  <c:v>4.9515992110586886</c:v>
                </c:pt>
                <c:pt idx="241">
                  <c:v>4.9520765381681109</c:v>
                </c:pt>
                <c:pt idx="242">
                  <c:v>4.9525513482231682</c:v>
                </c:pt>
                <c:pt idx="243">
                  <c:v>4.9530236410083788</c:v>
                </c:pt>
                <c:pt idx="244">
                  <c:v>4.9534934163095787</c:v>
                </c:pt>
                <c:pt idx="245">
                  <c:v>4.9539606739130875</c:v>
                </c:pt>
                <c:pt idx="246">
                  <c:v>4.9544254136069528</c:v>
                </c:pt>
                <c:pt idx="247">
                  <c:v>4.9548876351799525</c:v>
                </c:pt>
                <c:pt idx="248">
                  <c:v>4.9553473384218378</c:v>
                </c:pt>
                <c:pt idx="249">
                  <c:v>4.9558045231239198</c:v>
                </c:pt>
                <c:pt idx="250">
                  <c:v>4.9562591890783052</c:v>
                </c:pt>
                <c:pt idx="251">
                  <c:v>4.9567113360780297</c:v>
                </c:pt>
                <c:pt idx="252">
                  <c:v>4.9571609639174827</c:v>
                </c:pt>
                <c:pt idx="253">
                  <c:v>4.9576080723920271</c:v>
                </c:pt>
                <c:pt idx="254">
                  <c:v>4.9580526612980513</c:v>
                </c:pt>
                <c:pt idx="255">
                  <c:v>4.9584947304333555</c:v>
                </c:pt>
                <c:pt idx="256">
                  <c:v>4.9589342795963578</c:v>
                </c:pt>
                <c:pt idx="257">
                  <c:v>4.9593713085867321</c:v>
                </c:pt>
                <c:pt idx="258">
                  <c:v>4.95980581720542</c:v>
                </c:pt>
                <c:pt idx="259">
                  <c:v>4.9602378052542759</c:v>
                </c:pt>
                <c:pt idx="260">
                  <c:v>4.9606672725363143</c:v>
                </c:pt>
                <c:pt idx="261">
                  <c:v>4.9610942188557532</c:v>
                </c:pt>
                <c:pt idx="262">
                  <c:v>4.9615186440174543</c:v>
                </c:pt>
                <c:pt idx="263">
                  <c:v>4.9619405478277754</c:v>
                </c:pt>
                <c:pt idx="264">
                  <c:v>4.9623599300938368</c:v>
                </c:pt>
                <c:pt idx="265">
                  <c:v>4.9627767906245204</c:v>
                </c:pt>
                <c:pt idx="266">
                  <c:v>4.9631911292289095</c:v>
                </c:pt>
                <c:pt idx="267">
                  <c:v>4.9636029457175814</c:v>
                </c:pt>
                <c:pt idx="268">
                  <c:v>4.9640122399024627</c:v>
                </c:pt>
                <c:pt idx="269">
                  <c:v>4.9644190115960445</c:v>
                </c:pt>
                <c:pt idx="270">
                  <c:v>4.9648232606122349</c:v>
                </c:pt>
                <c:pt idx="271">
                  <c:v>4.9652249867658913</c:v>
                </c:pt>
                <c:pt idx="272">
                  <c:v>4.9656241898730125</c:v>
                </c:pt>
                <c:pt idx="273">
                  <c:v>4.9660208697505936</c:v>
                </c:pt>
                <c:pt idx="274">
                  <c:v>4.9664150262168167</c:v>
                </c:pt>
                <c:pt idx="275">
                  <c:v>4.9668066590909694</c:v>
                </c:pt>
                <c:pt idx="276">
                  <c:v>4.9671957681934691</c:v>
                </c:pt>
                <c:pt idx="277">
                  <c:v>4.967582353345386</c:v>
                </c:pt>
                <c:pt idx="278">
                  <c:v>4.9679664143692808</c:v>
                </c:pt>
                <c:pt idx="279">
                  <c:v>4.9683479510889619</c:v>
                </c:pt>
                <c:pt idx="280">
                  <c:v>4.9687269633287379</c:v>
                </c:pt>
                <c:pt idx="281">
                  <c:v>4.9691034509144485</c:v>
                </c:pt>
                <c:pt idx="282">
                  <c:v>4.9694774136726849</c:v>
                </c:pt>
                <c:pt idx="283">
                  <c:v>4.9698488514316672</c:v>
                </c:pt>
                <c:pt idx="284">
                  <c:v>4.9702177640201688</c:v>
                </c:pt>
                <c:pt idx="285">
                  <c:v>4.9705841512680058</c:v>
                </c:pt>
                <c:pt idx="286">
                  <c:v>4.9709480130065833</c:v>
                </c:pt>
                <c:pt idx="287">
                  <c:v>4.9713093490679299</c:v>
                </c:pt>
                <c:pt idx="288">
                  <c:v>4.9716681592853105</c:v>
                </c:pt>
                <c:pt idx="289">
                  <c:v>4.9720244434930239</c:v>
                </c:pt>
                <c:pt idx="290">
                  <c:v>4.9723782015266211</c:v>
                </c:pt>
                <c:pt idx="291">
                  <c:v>4.972729433222363</c:v>
                </c:pt>
                <c:pt idx="292">
                  <c:v>4.9730781384180043</c:v>
                </c:pt>
                <c:pt idx="293">
                  <c:v>4.9734243169520758</c:v>
                </c:pt>
                <c:pt idx="294">
                  <c:v>4.973767968664351</c:v>
                </c:pt>
                <c:pt idx="295">
                  <c:v>4.9741090933956187</c:v>
                </c:pt>
                <c:pt idx="296">
                  <c:v>4.974447690987736</c:v>
                </c:pt>
                <c:pt idx="297">
                  <c:v>4.9747837612835726</c:v>
                </c:pt>
                <c:pt idx="298">
                  <c:v>4.9751173041272247</c:v>
                </c:pt>
                <c:pt idx="299">
                  <c:v>4.9754483193637444</c:v>
                </c:pt>
                <c:pt idx="300">
                  <c:v>4.9757768068394732</c:v>
                </c:pt>
                <c:pt idx="301">
                  <c:v>4.9761027664013806</c:v>
                </c:pt>
                <c:pt idx="302">
                  <c:v>4.9764261978978208</c:v>
                </c:pt>
                <c:pt idx="303">
                  <c:v>4.9767471011785158</c:v>
                </c:pt>
                <c:pt idx="304">
                  <c:v>4.9770654760935686</c:v>
                </c:pt>
                <c:pt idx="305">
                  <c:v>4.9773813224946455</c:v>
                </c:pt>
                <c:pt idx="306">
                  <c:v>4.9776946402344153</c:v>
                </c:pt>
                <c:pt idx="307">
                  <c:v>4.9780054291665961</c:v>
                </c:pt>
                <c:pt idx="308">
                  <c:v>4.9783136891457573</c:v>
                </c:pt>
                <c:pt idx="309">
                  <c:v>4.9786194200278748</c:v>
                </c:pt>
                <c:pt idx="310">
                  <c:v>4.9789226216698799</c:v>
                </c:pt>
                <c:pt idx="311">
                  <c:v>4.9792232939297216</c:v>
                </c:pt>
                <c:pt idx="312">
                  <c:v>4.9795214366664284</c:v>
                </c:pt>
                <c:pt idx="313">
                  <c:v>4.9798170497400447</c:v>
                </c:pt>
                <c:pt idx="314">
                  <c:v>4.9801101330119923</c:v>
                </c:pt>
                <c:pt idx="315">
                  <c:v>4.9804006863444048</c:v>
                </c:pt>
                <c:pt idx="316">
                  <c:v>4.9806887096006793</c:v>
                </c:pt>
                <c:pt idx="317">
                  <c:v>4.9809742026451538</c:v>
                </c:pt>
                <c:pt idx="318">
                  <c:v>4.9812571653433713</c:v>
                </c:pt>
                <c:pt idx="319">
                  <c:v>4.9815375975618137</c:v>
                </c:pt>
                <c:pt idx="320">
                  <c:v>4.9818154991683388</c:v>
                </c:pt>
                <c:pt idx="321">
                  <c:v>4.9820908700314117</c:v>
                </c:pt>
                <c:pt idx="322">
                  <c:v>4.9823637100208078</c:v>
                </c:pt>
                <c:pt idx="323">
                  <c:v>4.9826340190075191</c:v>
                </c:pt>
                <c:pt idx="324">
                  <c:v>4.9829017968633815</c:v>
                </c:pt>
                <c:pt idx="325">
                  <c:v>4.9831670434612967</c:v>
                </c:pt>
                <c:pt idx="326">
                  <c:v>4.9834297586753635</c:v>
                </c:pt>
                <c:pt idx="327">
                  <c:v>4.9836899423809067</c:v>
                </c:pt>
                <c:pt idx="328">
                  <c:v>4.9839475944538307</c:v>
                </c:pt>
                <c:pt idx="329">
                  <c:v>4.9842027147715644</c:v>
                </c:pt>
                <c:pt idx="330">
                  <c:v>4.9844553032123358</c:v>
                </c:pt>
                <c:pt idx="331">
                  <c:v>4.9847053596557425</c:v>
                </c:pt>
                <c:pt idx="332">
                  <c:v>4.9849528839820145</c:v>
                </c:pt>
                <c:pt idx="333">
                  <c:v>4.985197876072764</c:v>
                </c:pt>
                <c:pt idx="334">
                  <c:v>4.985440335810722</c:v>
                </c:pt>
                <c:pt idx="335">
                  <c:v>4.9856802630794439</c:v>
                </c:pt>
                <c:pt idx="336">
                  <c:v>4.9859176577637063</c:v>
                </c:pt>
                <c:pt idx="337">
                  <c:v>4.9861525197493242</c:v>
                </c:pt>
                <c:pt idx="338">
                  <c:v>4.986384848923147</c:v>
                </c:pt>
                <c:pt idx="339">
                  <c:v>4.9866146451732298</c:v>
                </c:pt>
                <c:pt idx="340">
                  <c:v>4.9868419083885058</c:v>
                </c:pt>
                <c:pt idx="341">
                  <c:v>4.9870666384590283</c:v>
                </c:pt>
                <c:pt idx="342">
                  <c:v>4.987288835276078</c:v>
                </c:pt>
                <c:pt idx="343">
                  <c:v>4.9875084987318248</c:v>
                </c:pt>
                <c:pt idx="344">
                  <c:v>4.987725628719506</c:v>
                </c:pt>
                <c:pt idx="345">
                  <c:v>4.9879402251334817</c:v>
                </c:pt>
                <c:pt idx="346">
                  <c:v>4.9881522878691875</c:v>
                </c:pt>
                <c:pt idx="347">
                  <c:v>4.9883618168231241</c:v>
                </c:pt>
                <c:pt idx="348">
                  <c:v>4.9885688118928249</c:v>
                </c:pt>
                <c:pt idx="349">
                  <c:v>4.9887732729770136</c:v>
                </c:pt>
                <c:pt idx="350">
                  <c:v>4.9889751999752416</c:v>
                </c:pt>
                <c:pt idx="351">
                  <c:v>4.9891745927884381</c:v>
                </c:pt>
                <c:pt idx="352">
                  <c:v>4.9893714513182941</c:v>
                </c:pt>
                <c:pt idx="353">
                  <c:v>4.9895657754676064</c:v>
                </c:pt>
                <c:pt idx="354">
                  <c:v>4.9897575651404598</c:v>
                </c:pt>
                <c:pt idx="355">
                  <c:v>4.9899468202418964</c:v>
                </c:pt>
                <c:pt idx="356">
                  <c:v>4.990133540677963</c:v>
                </c:pt>
                <c:pt idx="357">
                  <c:v>4.9903177263558751</c:v>
                </c:pt>
                <c:pt idx="358">
                  <c:v>4.9904993771837711</c:v>
                </c:pt>
                <c:pt idx="359">
                  <c:v>4.9906784930710524</c:v>
                </c:pt>
                <c:pt idx="360">
                  <c:v>4.9908550739278015</c:v>
                </c:pt>
                <c:pt idx="361">
                  <c:v>4.9910291196657051</c:v>
                </c:pt>
                <c:pt idx="362">
                  <c:v>4.9912006301970866</c:v>
                </c:pt>
                <c:pt idx="363">
                  <c:v>4.9913696054355627</c:v>
                </c:pt>
                <c:pt idx="364">
                  <c:v>4.9915360452957893</c:v>
                </c:pt>
                <c:pt idx="365">
                  <c:v>4.9916999496932384</c:v>
                </c:pt>
                <c:pt idx="366">
                  <c:v>4.9918613185448413</c:v>
                </c:pt>
                <c:pt idx="367">
                  <c:v>4.9920201517683882</c:v>
                </c:pt>
                <c:pt idx="368">
                  <c:v>4.9921764492826464</c:v>
                </c:pt>
                <c:pt idx="369">
                  <c:v>4.9923302110076255</c:v>
                </c:pt>
                <c:pt idx="370">
                  <c:v>4.9924814368643649</c:v>
                </c:pt>
                <c:pt idx="371">
                  <c:v>4.9926301267749187</c:v>
                </c:pt>
                <c:pt idx="372">
                  <c:v>4.9927762806621949</c:v>
                </c:pt>
                <c:pt idx="373">
                  <c:v>4.9929198984506362</c:v>
                </c:pt>
                <c:pt idx="374">
                  <c:v>4.993060980065378</c:v>
                </c:pt>
                <c:pt idx="375">
                  <c:v>4.9931995254326997</c:v>
                </c:pt>
                <c:pt idx="376">
                  <c:v>4.9933355344800647</c:v>
                </c:pt>
                <c:pt idx="377">
                  <c:v>4.9934690071359711</c:v>
                </c:pt>
                <c:pt idx="378">
                  <c:v>4.9935999433298139</c:v>
                </c:pt>
                <c:pt idx="379">
                  <c:v>4.9937283429921804</c:v>
                </c:pt>
                <c:pt idx="380">
                  <c:v>4.9938542060547517</c:v>
                </c:pt>
                <c:pt idx="381">
                  <c:v>4.9939775324501126</c:v>
                </c:pt>
                <c:pt idx="382">
                  <c:v>4.9940983221122055</c:v>
                </c:pt>
                <c:pt idx="383">
                  <c:v>4.9942165749756526</c:v>
                </c:pt>
                <c:pt idx="384">
                  <c:v>4.99433229097653</c:v>
                </c:pt>
                <c:pt idx="385">
                  <c:v>4.9944454700515903</c:v>
                </c:pt>
                <c:pt idx="386">
                  <c:v>4.9945561121391178</c:v>
                </c:pt>
                <c:pt idx="387">
                  <c:v>4.9946642171778732</c:v>
                </c:pt>
                <c:pt idx="388">
                  <c:v>4.994769785108149</c:v>
                </c:pt>
                <c:pt idx="389">
                  <c:v>4.9948728158712008</c:v>
                </c:pt>
                <c:pt idx="390">
                  <c:v>4.9949733094092261</c:v>
                </c:pt>
                <c:pt idx="391">
                  <c:v>4.9950712656655396</c:v>
                </c:pt>
                <c:pt idx="392">
                  <c:v>4.9951666845846683</c:v>
                </c:pt>
                <c:pt idx="393">
                  <c:v>4.9952595661117574</c:v>
                </c:pt>
                <c:pt idx="394">
                  <c:v>4.9953499101935721</c:v>
                </c:pt>
                <c:pt idx="395">
                  <c:v>4.9954377167775625</c:v>
                </c:pt>
                <c:pt idx="396">
                  <c:v>4.9955229858125918</c:v>
                </c:pt>
                <c:pt idx="397">
                  <c:v>4.9956057172480568</c:v>
                </c:pt>
                <c:pt idx="398">
                  <c:v>4.9956859110348359</c:v>
                </c:pt>
                <c:pt idx="399">
                  <c:v>4.9957635671248921</c:v>
                </c:pt>
                <c:pt idx="400">
                  <c:v>4.9958386854708401</c:v>
                </c:pt>
                <c:pt idx="401">
                  <c:v>4.9959112660268632</c:v>
                </c:pt>
                <c:pt idx="402">
                  <c:v>4.9959813087478322</c:v>
                </c:pt>
                <c:pt idx="403">
                  <c:v>4.9960488135898355</c:v>
                </c:pt>
                <c:pt idx="404">
                  <c:v>4.9961137805101536</c:v>
                </c:pt>
                <c:pt idx="405">
                  <c:v>4.9961762094668174</c:v>
                </c:pt>
                <c:pt idx="406">
                  <c:v>4.9962361004191509</c:v>
                </c:pt>
                <c:pt idx="407">
                  <c:v>4.9962934533275023</c:v>
                </c:pt>
                <c:pt idx="408">
                  <c:v>4.9963482681531568</c:v>
                </c:pt>
                <c:pt idx="409">
                  <c:v>4.9964005448587141</c:v>
                </c:pt>
                <c:pt idx="410">
                  <c:v>4.9964502834074977</c:v>
                </c:pt>
                <c:pt idx="411">
                  <c:v>4.9964974837641325</c:v>
                </c:pt>
                <c:pt idx="412">
                  <c:v>4.9965421458941792</c:v>
                </c:pt>
                <c:pt idx="413">
                  <c:v>4.9965842697645639</c:v>
                </c:pt>
                <c:pt idx="414">
                  <c:v>4.9966238553428104</c:v>
                </c:pt>
                <c:pt idx="415">
                  <c:v>4.9966609025979043</c:v>
                </c:pt>
                <c:pt idx="416">
                  <c:v>4.9966954114994842</c:v>
                </c:pt>
                <c:pt idx="417">
                  <c:v>4.996727382018685</c:v>
                </c:pt>
                <c:pt idx="418">
                  <c:v>4.9967568141274707</c:v>
                </c:pt>
                <c:pt idx="419">
                  <c:v>4.9967837077988095</c:v>
                </c:pt>
                <c:pt idx="420">
                  <c:v>4.9968080630068652</c:v>
                </c:pt>
                <c:pt idx="421">
                  <c:v>4.996829879726878</c:v>
                </c:pt>
                <c:pt idx="422">
                  <c:v>4.9968491579350465</c:v>
                </c:pt>
                <c:pt idx="423">
                  <c:v>4.996865897608644</c:v>
                </c:pt>
                <c:pt idx="424">
                  <c:v>4.9968800987260229</c:v>
                </c:pt>
                <c:pt idx="425">
                  <c:v>4.9968917612667259</c:v>
                </c:pt>
                <c:pt idx="426">
                  <c:v>4.9969008852110406</c:v>
                </c:pt>
                <c:pt idx="427">
                  <c:v>4.9969074705408225</c:v>
                </c:pt>
                <c:pt idx="428">
                  <c:v>4.9969115172383916</c:v>
                </c:pt>
                <c:pt idx="429">
                  <c:v>4.9969130252874665</c:v>
                </c:pt>
                <c:pt idx="430">
                  <c:v>4.9969119946729474</c:v>
                </c:pt>
                <c:pt idx="431">
                  <c:v>4.9969084253804192</c:v>
                </c:pt>
                <c:pt idx="432">
                  <c:v>4.9969023173969731</c:v>
                </c:pt>
                <c:pt idx="433">
                  <c:v>4.9968936707102571</c:v>
                </c:pt>
                <c:pt idx="434">
                  <c:v>4.9968824853093796</c:v>
                </c:pt>
                <c:pt idx="435">
                  <c:v>4.9968687611843992</c:v>
                </c:pt>
                <c:pt idx="436">
                  <c:v>4.9968524983263913</c:v>
                </c:pt>
                <c:pt idx="437">
                  <c:v>4.9968336967275455</c:v>
                </c:pt>
                <c:pt idx="438">
                  <c:v>4.9968123563810529</c:v>
                </c:pt>
                <c:pt idx="439">
                  <c:v>4.9967884772812372</c:v>
                </c:pt>
                <c:pt idx="440">
                  <c:v>4.9967620594233013</c:v>
                </c:pt>
                <c:pt idx="441">
                  <c:v>4.9967331028038169</c:v>
                </c:pt>
                <c:pt idx="442">
                  <c:v>4.9967016074202295</c:v>
                </c:pt>
                <c:pt idx="443">
                  <c:v>4.9966675732710559</c:v>
                </c:pt>
                <c:pt idx="444">
                  <c:v>4.9966310003558352</c:v>
                </c:pt>
                <c:pt idx="445">
                  <c:v>4.9965918886752272</c:v>
                </c:pt>
                <c:pt idx="446">
                  <c:v>4.9965502382310527</c:v>
                </c:pt>
                <c:pt idx="447">
                  <c:v>4.9965060490258919</c:v>
                </c:pt>
                <c:pt idx="448">
                  <c:v>4.9964593210637283</c:v>
                </c:pt>
                <c:pt idx="449">
                  <c:v>4.9964100543495134</c:v>
                </c:pt>
                <c:pt idx="450">
                  <c:v>4.9963582488891296</c:v>
                </c:pt>
                <c:pt idx="451">
                  <c:v>4.9963039046894977</c:v>
                </c:pt>
                <c:pt idx="452">
                  <c:v>4.9962470217588342</c:v>
                </c:pt>
                <c:pt idx="453">
                  <c:v>4.9961876001061984</c:v>
                </c:pt>
                <c:pt idx="454">
                  <c:v>4.9961256397419858</c:v>
                </c:pt>
                <c:pt idx="455">
                  <c:v>4.9960611406772113</c:v>
                </c:pt>
                <c:pt idx="456">
                  <c:v>4.9959941029244321</c:v>
                </c:pt>
                <c:pt idx="457">
                  <c:v>4.9959245264968422</c:v>
                </c:pt>
                <c:pt idx="458">
                  <c:v>4.9958524114089826</c:v>
                </c:pt>
                <c:pt idx="459">
                  <c:v>4.9957777576763913</c:v>
                </c:pt>
                <c:pt idx="460">
                  <c:v>4.9957005653156612</c:v>
                </c:pt>
                <c:pt idx="461">
                  <c:v>4.9956208343443347</c:v>
                </c:pt>
                <c:pt idx="462">
                  <c:v>4.9955385647812012</c:v>
                </c:pt>
                <c:pt idx="463">
                  <c:v>4.9954537566461132</c:v>
                </c:pt>
                <c:pt idx="464">
                  <c:v>4.9953664099597059</c:v>
                </c:pt>
                <c:pt idx="465">
                  <c:v>4.9952765247439199</c:v>
                </c:pt>
                <c:pt idx="466">
                  <c:v>4.9951841010217937</c:v>
                </c:pt>
                <c:pt idx="467">
                  <c:v>4.995089138817308</c:v>
                </c:pt>
                <c:pt idx="468">
                  <c:v>4.9949916381554882</c:v>
                </c:pt>
                <c:pt idx="469">
                  <c:v>4.9948915990625355</c:v>
                </c:pt>
                <c:pt idx="470">
                  <c:v>4.994789021565647</c:v>
                </c:pt>
                <c:pt idx="471">
                  <c:v>4.9946839056929715</c:v>
                </c:pt>
                <c:pt idx="472">
                  <c:v>4.9945762514739807</c:v>
                </c:pt>
                <c:pt idx="473">
                  <c:v>4.9944660589390715</c:v>
                </c:pt>
                <c:pt idx="474">
                  <c:v>4.9943533281196162</c:v>
                </c:pt>
                <c:pt idx="475">
                  <c:v>4.9942380590481061</c:v>
                </c:pt>
                <c:pt idx="476">
                  <c:v>4.9941202517581944</c:v>
                </c:pt>
                <c:pt idx="477">
                  <c:v>4.9939999062844933</c:v>
                </c:pt>
                <c:pt idx="478">
                  <c:v>4.9938770226627032</c:v>
                </c:pt>
                <c:pt idx="479">
                  <c:v>4.9937516009296301</c:v>
                </c:pt>
                <c:pt idx="480">
                  <c:v>4.9936236411230883</c:v>
                </c:pt>
                <c:pt idx="481">
                  <c:v>4.9934931432818841</c:v>
                </c:pt>
                <c:pt idx="482">
                  <c:v>4.9933601074461258</c:v>
                </c:pt>
                <c:pt idx="483">
                  <c:v>4.993224533656722</c:v>
                </c:pt>
                <c:pt idx="484">
                  <c:v>4.9930864219558604</c:v>
                </c:pt>
                <c:pt idx="485">
                  <c:v>4.9929457723865971</c:v>
                </c:pt>
                <c:pt idx="486">
                  <c:v>4.992802584993183</c:v>
                </c:pt>
                <c:pt idx="487">
                  <c:v>4.9926568598209204</c:v>
                </c:pt>
                <c:pt idx="488">
                  <c:v>4.9925085969160579</c:v>
                </c:pt>
                <c:pt idx="489">
                  <c:v>4.9923577963260879</c:v>
                </c:pt>
                <c:pt idx="490">
                  <c:v>4.9922044580994909</c:v>
                </c:pt>
                <c:pt idx="491">
                  <c:v>4.9920485822857819</c:v>
                </c:pt>
                <c:pt idx="492">
                  <c:v>4.9918901689355177</c:v>
                </c:pt>
                <c:pt idx="493">
                  <c:v>4.9917292181003754</c:v>
                </c:pt>
                <c:pt idx="494">
                  <c:v>4.9915657298331659</c:v>
                </c:pt>
                <c:pt idx="495">
                  <c:v>4.9913997041875344</c:v>
                </c:pt>
                <c:pt idx="496">
                  <c:v>4.9912311412184422</c:v>
                </c:pt>
                <c:pt idx="497">
                  <c:v>4.9910600409818118</c:v>
                </c:pt>
                <c:pt idx="498">
                  <c:v>4.9908864035345593</c:v>
                </c:pt>
                <c:pt idx="499">
                  <c:v>4.9907102289348915</c:v>
                </c:pt>
                <c:pt idx="500">
                  <c:v>4.9905315172417284</c:v>
                </c:pt>
                <c:pt idx="501">
                  <c:v>4.9903502685152645</c:v>
                </c:pt>
                <c:pt idx="502">
                  <c:v>4.9901664828169681</c:v>
                </c:pt>
                <c:pt idx="503">
                  <c:v>4.9899801602089804</c:v>
                </c:pt>
                <c:pt idx="504">
                  <c:v>4.9897913007546242</c:v>
                </c:pt>
                <c:pt idx="505">
                  <c:v>4.9895999045185215</c:v>
                </c:pt>
                <c:pt idx="506">
                  <c:v>4.9894059715660397</c:v>
                </c:pt>
                <c:pt idx="507">
                  <c:v>4.9892095019638507</c:v>
                </c:pt>
                <c:pt idx="508">
                  <c:v>4.9890104957794863</c:v>
                </c:pt>
                <c:pt idx="509">
                  <c:v>4.9888089530818993</c:v>
                </c:pt>
                <c:pt idx="510">
                  <c:v>4.9886048739405657</c:v>
                </c:pt>
                <c:pt idx="511">
                  <c:v>4.9883982584264066</c:v>
                </c:pt>
                <c:pt idx="512">
                  <c:v>4.9881891066115163</c:v>
                </c:pt>
                <c:pt idx="513">
                  <c:v>4.987977418568704</c:v>
                </c:pt>
                <c:pt idx="514">
                  <c:v>4.9877631943720324</c:v>
                </c:pt>
                <c:pt idx="515">
                  <c:v>4.9875464340966031</c:v>
                </c:pt>
                <c:pt idx="516">
                  <c:v>4.987327137818732</c:v>
                </c:pt>
                <c:pt idx="517">
                  <c:v>4.9871053056155406</c:v>
                </c:pt>
                <c:pt idx="518">
                  <c:v>4.9868809375652123</c:v>
                </c:pt>
                <c:pt idx="519">
                  <c:v>4.9866540337474676</c:v>
                </c:pt>
                <c:pt idx="520">
                  <c:v>4.9864245942424326</c:v>
                </c:pt>
                <c:pt idx="521">
                  <c:v>4.9861926191318204</c:v>
                </c:pt>
                <c:pt idx="522">
                  <c:v>4.9859581084980595</c:v>
                </c:pt>
                <c:pt idx="523">
                  <c:v>4.9857210624249237</c:v>
                </c:pt>
                <c:pt idx="524">
                  <c:v>4.9854814809971471</c:v>
                </c:pt>
                <c:pt idx="525">
                  <c:v>4.9852393643004351</c:v>
                </c:pt>
                <c:pt idx="526">
                  <c:v>4.9849947124217255</c:v>
                </c:pt>
                <c:pt idx="527">
                  <c:v>4.9847475254489373</c:v>
                </c:pt>
                <c:pt idx="528">
                  <c:v>4.984497803470985</c:v>
                </c:pt>
                <c:pt idx="529">
                  <c:v>4.9842455465779487</c:v>
                </c:pt>
                <c:pt idx="530">
                  <c:v>4.9839907548611579</c:v>
                </c:pt>
                <c:pt idx="531">
                  <c:v>4.9837334284125046</c:v>
                </c:pt>
                <c:pt idx="532">
                  <c:v>4.9834735673255839</c:v>
                </c:pt>
                <c:pt idx="533">
                  <c:v>4.983211171694454</c:v>
                </c:pt>
                <c:pt idx="534">
                  <c:v>4.9829462416147807</c:v>
                </c:pt>
                <c:pt idx="535">
                  <c:v>4.9826787771828904</c:v>
                </c:pt>
                <c:pt idx="536">
                  <c:v>4.9824087784963869</c:v>
                </c:pt>
                <c:pt idx="537">
                  <c:v>4.9821362456538854</c:v>
                </c:pt>
                <c:pt idx="538">
                  <c:v>4.9818611787550102</c:v>
                </c:pt>
                <c:pt idx="539">
                  <c:v>4.9815835779006692</c:v>
                </c:pt>
                <c:pt idx="540">
                  <c:v>4.9813034431926759</c:v>
                </c:pt>
                <c:pt idx="541">
                  <c:v>4.9810207747338611</c:v>
                </c:pt>
                <c:pt idx="542">
                  <c:v>4.9807355726283093</c:v>
                </c:pt>
                <c:pt idx="543">
                  <c:v>4.9804478369809635</c:v>
                </c:pt>
                <c:pt idx="544">
                  <c:v>4.9801575678980736</c:v>
                </c:pt>
                <c:pt idx="545">
                  <c:v>4.9798647654867461</c:v>
                </c:pt>
                <c:pt idx="546">
                  <c:v>4.979569429855311</c:v>
                </c:pt>
                <c:pt idx="547">
                  <c:v>4.9792715611130438</c:v>
                </c:pt>
                <c:pt idx="548">
                  <c:v>4.9789711593703698</c:v>
                </c:pt>
                <c:pt idx="549">
                  <c:v>4.9786682247387724</c:v>
                </c:pt>
                <c:pt idx="550">
                  <c:v>4.9783627573309284</c:v>
                </c:pt>
                <c:pt idx="551">
                  <c:v>4.9780547572603471</c:v>
                </c:pt>
                <c:pt idx="552">
                  <c:v>4.9777442246417261</c:v>
                </c:pt>
                <c:pt idx="553">
                  <c:v>4.9774311595909912</c:v>
                </c:pt>
                <c:pt idx="554">
                  <c:v>4.9771155622248449</c:v>
                </c:pt>
                <c:pt idx="555">
                  <c:v>4.9767974326612965</c:v>
                </c:pt>
                <c:pt idx="556">
                  <c:v>4.9764767710192412</c:v>
                </c:pt>
                <c:pt idx="557">
                  <c:v>4.9761535774189465</c:v>
                </c:pt>
                <c:pt idx="558">
                  <c:v>4.9758278519813954</c:v>
                </c:pt>
                <c:pt idx="559">
                  <c:v>4.9754995948288752</c:v>
                </c:pt>
                <c:pt idx="560">
                  <c:v>4.9751688060847457</c:v>
                </c:pt>
                <c:pt idx="561">
                  <c:v>4.9748354858732986</c:v>
                </c:pt>
                <c:pt idx="562">
                  <c:v>4.9744996343200389</c:v>
                </c:pt>
                <c:pt idx="563">
                  <c:v>4.974161251551422</c:v>
                </c:pt>
                <c:pt idx="564">
                  <c:v>4.9738203376952539</c:v>
                </c:pt>
                <c:pt idx="565">
                  <c:v>4.9734768928799911</c:v>
                </c:pt>
                <c:pt idx="566">
                  <c:v>4.9731309172353946</c:v>
                </c:pt>
                <c:pt idx="567">
                  <c:v>4.9727824108925276</c:v>
                </c:pt>
                <c:pt idx="568">
                  <c:v>4.9724313739830999</c:v>
                </c:pt>
                <c:pt idx="569">
                  <c:v>4.9720778066400717</c:v>
                </c:pt>
                <c:pt idx="570">
                  <c:v>4.9717217089976762</c:v>
                </c:pt>
                <c:pt idx="571">
                  <c:v>4.9713630811909093</c:v>
                </c:pt>
                <c:pt idx="572">
                  <c:v>4.9710019233560532</c:v>
                </c:pt>
                <c:pt idx="573">
                  <c:v>4.9706382356304974</c:v>
                </c:pt>
                <c:pt idx="574">
                  <c:v>4.9702720181524107</c:v>
                </c:pt>
                <c:pt idx="575">
                  <c:v>4.9699032710614279</c:v>
                </c:pt>
                <c:pt idx="576">
                  <c:v>4.9695319944980421</c:v>
                </c:pt>
                <c:pt idx="577">
                  <c:v>4.9691581886037532</c:v>
                </c:pt>
                <c:pt idx="578">
                  <c:v>4.9687818535213761</c:v>
                </c:pt>
                <c:pt idx="579">
                  <c:v>4.9684029893946473</c:v>
                </c:pt>
                <c:pt idx="580">
                  <c:v>4.9680215963684491</c:v>
                </c:pt>
                <c:pt idx="581">
                  <c:v>4.9676376745886461</c:v>
                </c:pt>
                <c:pt idx="582">
                  <c:v>4.9672512242022924</c:v>
                </c:pt>
                <c:pt idx="583">
                  <c:v>4.9668622453575351</c:v>
                </c:pt>
                <c:pt idx="584">
                  <c:v>4.9664707382034088</c:v>
                </c:pt>
                <c:pt idx="585">
                  <c:v>4.9660767028902564</c:v>
                </c:pt>
                <c:pt idx="586">
                  <c:v>4.9656801395694163</c:v>
                </c:pt>
                <c:pt idx="587">
                  <c:v>4.9652810483933187</c:v>
                </c:pt>
                <c:pt idx="588">
                  <c:v>4.9648794295154275</c:v>
                </c:pt>
                <c:pt idx="589">
                  <c:v>4.9644752830902759</c:v>
                </c:pt>
                <c:pt idx="590">
                  <c:v>4.9640686092735562</c:v>
                </c:pt>
                <c:pt idx="591">
                  <c:v>4.9636594082221368</c:v>
                </c:pt>
                <c:pt idx="592">
                  <c:v>4.9632476800936871</c:v>
                </c:pt>
                <c:pt idx="593">
                  <c:v>4.9628334250471635</c:v>
                </c:pt>
                <c:pt idx="594">
                  <c:v>4.9624166432425358</c:v>
                </c:pt>
                <c:pt idx="595">
                  <c:v>4.9619973348409294</c:v>
                </c:pt>
                <c:pt idx="596">
                  <c:v>4.9615755000045212</c:v>
                </c:pt>
                <c:pt idx="597">
                  <c:v>4.9611511388965503</c:v>
                </c:pt>
                <c:pt idx="598">
                  <c:v>4.960724251681234</c:v>
                </c:pt>
                <c:pt idx="599">
                  <c:v>4.9602948385241055</c:v>
                </c:pt>
                <c:pt idx="600">
                  <c:v>4.9598628995916627</c:v>
                </c:pt>
                <c:pt idx="601">
                  <c:v>4.9594284350514215</c:v>
                </c:pt>
                <c:pt idx="602">
                  <c:v>4.958991445072038</c:v>
                </c:pt>
                <c:pt idx="603">
                  <c:v>4.9585519298234235</c:v>
                </c:pt>
                <c:pt idx="604">
                  <c:v>4.9581098894762556</c:v>
                </c:pt>
                <c:pt idx="605">
                  <c:v>4.9576653242025417</c:v>
                </c:pt>
                <c:pt idx="606">
                  <c:v>4.9572182341752722</c:v>
                </c:pt>
                <c:pt idx="607">
                  <c:v>4.956768619568555</c:v>
                </c:pt>
                <c:pt idx="608">
                  <c:v>4.9563164805575521</c:v>
                </c:pt>
                <c:pt idx="609">
                  <c:v>4.9558618173186311</c:v>
                </c:pt>
                <c:pt idx="610">
                  <c:v>4.9554046300290615</c:v>
                </c:pt>
                <c:pt idx="611">
                  <c:v>4.9549449188673425</c:v>
                </c:pt>
                <c:pt idx="612">
                  <c:v>4.9544826840129037</c:v>
                </c:pt>
                <c:pt idx="613">
                  <c:v>4.9540179256465127</c:v>
                </c:pt>
                <c:pt idx="614">
                  <c:v>4.9535506439498151</c:v>
                </c:pt>
                <c:pt idx="615">
                  <c:v>4.9530808391057199</c:v>
                </c:pt>
                <c:pt idx="616">
                  <c:v>4.9526085112980454</c:v>
                </c:pt>
                <c:pt idx="617">
                  <c:v>4.9521336607117794</c:v>
                </c:pt>
                <c:pt idx="618">
                  <c:v>4.9516562875329599</c:v>
                </c:pt>
                <c:pt idx="619">
                  <c:v>4.9511763919488185</c:v>
                </c:pt>
                <c:pt idx="620">
                  <c:v>4.9506939741476206</c:v>
                </c:pt>
                <c:pt idx="621">
                  <c:v>4.9502090343187026</c:v>
                </c:pt>
                <c:pt idx="622">
                  <c:v>4.9497215726524804</c:v>
                </c:pt>
                <c:pt idx="623">
                  <c:v>4.9492315893405481</c:v>
                </c:pt>
                <c:pt idx="624">
                  <c:v>4.9487390845755073</c:v>
                </c:pt>
                <c:pt idx="625">
                  <c:v>4.9482440585510243</c:v>
                </c:pt>
                <c:pt idx="626">
                  <c:v>4.9477465114619212</c:v>
                </c:pt>
                <c:pt idx="627">
                  <c:v>4.9472464435042127</c:v>
                </c:pt>
                <c:pt idx="628">
                  <c:v>4.9467438548747937</c:v>
                </c:pt>
                <c:pt idx="629">
                  <c:v>4.9462387457717352</c:v>
                </c:pt>
                <c:pt idx="630">
                  <c:v>4.9457311163942661</c:v>
                </c:pt>
                <c:pt idx="631">
                  <c:v>4.9452209669427258</c:v>
                </c:pt>
                <c:pt idx="632">
                  <c:v>4.9447082976183756</c:v>
                </c:pt>
                <c:pt idx="633">
                  <c:v>4.9441931086237618</c:v>
                </c:pt>
                <c:pt idx="634">
                  <c:v>4.9436754001624887</c:v>
                </c:pt>
                <c:pt idx="635">
                  <c:v>4.9431551724391518</c:v>
                </c:pt>
                <c:pt idx="636">
                  <c:v>4.9426324256594985</c:v>
                </c:pt>
                <c:pt idx="637">
                  <c:v>4.9421071600303987</c:v>
                </c:pt>
                <c:pt idx="638">
                  <c:v>4.9415793757598276</c:v>
                </c:pt>
                <c:pt idx="639">
                  <c:v>4.9410490730568997</c:v>
                </c:pt>
                <c:pt idx="640">
                  <c:v>4.9405162521316512</c:v>
                </c:pt>
                <c:pt idx="641">
                  <c:v>4.9399809131953232</c:v>
                </c:pt>
                <c:pt idx="642">
                  <c:v>4.9394430564602851</c:v>
                </c:pt>
                <c:pt idx="643">
                  <c:v>4.9389026821399824</c:v>
                </c:pt>
                <c:pt idx="644">
                  <c:v>4.9383597904490646</c:v>
                </c:pt>
                <c:pt idx="645">
                  <c:v>4.9378143816030455</c:v>
                </c:pt>
                <c:pt idx="646">
                  <c:v>4.9372664558186168</c:v>
                </c:pt>
                <c:pt idx="647">
                  <c:v>4.9367160133137595</c:v>
                </c:pt>
                <c:pt idx="648">
                  <c:v>4.9361630543073254</c:v>
                </c:pt>
                <c:pt idx="649">
                  <c:v>4.9356075790193543</c:v>
                </c:pt>
                <c:pt idx="650">
                  <c:v>4.9350495876710623</c:v>
                </c:pt>
                <c:pt idx="651">
                  <c:v>4.9344890804846138</c:v>
                </c:pt>
                <c:pt idx="652">
                  <c:v>4.9339260576834159</c:v>
                </c:pt>
                <c:pt idx="653">
                  <c:v>4.9333605194918579</c:v>
                </c:pt>
                <c:pt idx="654">
                  <c:v>4.9327924661355196</c:v>
                </c:pt>
                <c:pt idx="655">
                  <c:v>4.9322218978411092</c:v>
                </c:pt>
                <c:pt idx="656">
                  <c:v>4.931648814836298</c:v>
                </c:pt>
                <c:pt idx="657">
                  <c:v>4.9310732173499519</c:v>
                </c:pt>
                <c:pt idx="658">
                  <c:v>4.9304951056121133</c:v>
                </c:pt>
                <c:pt idx="659">
                  <c:v>4.9299144798537533</c:v>
                </c:pt>
                <c:pt idx="660">
                  <c:v>4.9293313403071641</c:v>
                </c:pt>
                <c:pt idx="661">
                  <c:v>4.9287456872054447</c:v>
                </c:pt>
                <c:pt idx="662">
                  <c:v>4.9281575207831834</c:v>
                </c:pt>
                <c:pt idx="663">
                  <c:v>4.9275668412757589</c:v>
                </c:pt>
                <c:pt idx="664">
                  <c:v>4.9269736489197973</c:v>
                </c:pt>
                <c:pt idx="665">
                  <c:v>4.9263779439530291</c:v>
                </c:pt>
                <c:pt idx="666">
                  <c:v>4.9257797266142358</c:v>
                </c:pt>
                <c:pt idx="667">
                  <c:v>4.9251789971433162</c:v>
                </c:pt>
                <c:pt idx="668">
                  <c:v>4.9245757557813743</c:v>
                </c:pt>
                <c:pt idx="669">
                  <c:v>4.9239700027704041</c:v>
                </c:pt>
                <c:pt idx="670">
                  <c:v>4.9233617383538562</c:v>
                </c:pt>
                <c:pt idx="671">
                  <c:v>4.9227509627759245</c:v>
                </c:pt>
                <c:pt idx="672">
                  <c:v>4.922137676282091</c:v>
                </c:pt>
                <c:pt idx="673">
                  <c:v>4.921521879119048</c:v>
                </c:pt>
                <c:pt idx="674">
                  <c:v>4.9209035715343417</c:v>
                </c:pt>
                <c:pt idx="675">
                  <c:v>4.9202827537768323</c:v>
                </c:pt>
                <c:pt idx="676">
                  <c:v>4.9196594260964144</c:v>
                </c:pt>
                <c:pt idx="677">
                  <c:v>4.9190335887441661</c:v>
                </c:pt>
                <c:pt idx="678">
                  <c:v>4.9184052419720627</c:v>
                </c:pt>
                <c:pt idx="679">
                  <c:v>4.9177743860335337</c:v>
                </c:pt>
                <c:pt idx="680">
                  <c:v>4.9171410211828821</c:v>
                </c:pt>
                <c:pt idx="681">
                  <c:v>4.9165051476755295</c:v>
                </c:pt>
                <c:pt idx="682">
                  <c:v>4.9158667657680271</c:v>
                </c:pt>
                <c:pt idx="683">
                  <c:v>4.9152258757182459</c:v>
                </c:pt>
                <c:pt idx="684">
                  <c:v>4.9145824777848119</c:v>
                </c:pt>
                <c:pt idx="685">
                  <c:v>4.9139365722277599</c:v>
                </c:pt>
                <c:pt idx="686">
                  <c:v>4.9132881593080961</c:v>
                </c:pt>
                <c:pt idx="687">
                  <c:v>4.91263723928797</c:v>
                </c:pt>
                <c:pt idx="688">
                  <c:v>4.9119838124306874</c:v>
                </c:pt>
                <c:pt idx="689">
                  <c:v>4.9113278790006722</c:v>
                </c:pt>
                <c:pt idx="690">
                  <c:v>4.9106694392633585</c:v>
                </c:pt>
                <c:pt idx="691">
                  <c:v>4.9100084934854173</c:v>
                </c:pt>
                <c:pt idx="692">
                  <c:v>4.9093450419346185</c:v>
                </c:pt>
                <c:pt idx="693">
                  <c:v>4.9086790848798127</c:v>
                </c:pt>
                <c:pt idx="694">
                  <c:v>4.9080106225909415</c:v>
                </c:pt>
                <c:pt idx="695">
                  <c:v>4.9073396553391886</c:v>
                </c:pt>
                <c:pt idx="696">
                  <c:v>4.9066661833967098</c:v>
                </c:pt>
                <c:pt idx="697">
                  <c:v>4.9059902070368473</c:v>
                </c:pt>
                <c:pt idx="698">
                  <c:v>4.9053117265341353</c:v>
                </c:pt>
                <c:pt idx="699">
                  <c:v>4.9046307421641258</c:v>
                </c:pt>
                <c:pt idx="700">
                  <c:v>4.9039472542035423</c:v>
                </c:pt>
                <c:pt idx="701">
                  <c:v>4.9032612629301715</c:v>
                </c:pt>
                <c:pt idx="702">
                  <c:v>4.9025727686229752</c:v>
                </c:pt>
                <c:pt idx="703">
                  <c:v>4.9018817715621097</c:v>
                </c:pt>
                <c:pt idx="704">
                  <c:v>4.9011882720286915</c:v>
                </c:pt>
                <c:pt idx="705">
                  <c:v>4.9004922703050582</c:v>
                </c:pt>
                <c:pt idx="706">
                  <c:v>4.8997937666747307</c:v>
                </c:pt>
                <c:pt idx="707">
                  <c:v>4.8990927614221693</c:v>
                </c:pt>
                <c:pt idx="708">
                  <c:v>4.8983892548332477</c:v>
                </c:pt>
                <c:pt idx="709">
                  <c:v>4.8976832471945269</c:v>
                </c:pt>
                <c:pt idx="710">
                  <c:v>4.8969747387942038</c:v>
                </c:pt>
                <c:pt idx="711">
                  <c:v>4.8962637299212188</c:v>
                </c:pt>
                <c:pt idx="712">
                  <c:v>4.8955502208658848</c:v>
                </c:pt>
                <c:pt idx="713">
                  <c:v>4.8948342119195143</c:v>
                </c:pt>
                <c:pt idx="714">
                  <c:v>4.8941157033745597</c:v>
                </c:pt>
                <c:pt idx="715">
                  <c:v>4.893394695524564</c:v>
                </c:pt>
                <c:pt idx="716">
                  <c:v>4.8926711886643099</c:v>
                </c:pt>
                <c:pt idx="717">
                  <c:v>4.8919451830895424</c:v>
                </c:pt>
                <c:pt idx="718">
                  <c:v>4.8912166790974316</c:v>
                </c:pt>
                <c:pt idx="719">
                  <c:v>4.8904856769859508</c:v>
                </c:pt>
                <c:pt idx="720">
                  <c:v>4.8897521770543442</c:v>
                </c:pt>
                <c:pt idx="721">
                  <c:v>4.8890161796030949</c:v>
                </c:pt>
                <c:pt idx="722">
                  <c:v>4.8882776849335885</c:v>
                </c:pt>
                <c:pt idx="723">
                  <c:v>4.8875366933485429</c:v>
                </c:pt>
                <c:pt idx="724">
                  <c:v>4.8867932051516618</c:v>
                </c:pt>
                <c:pt idx="725">
                  <c:v>4.8860472206479422</c:v>
                </c:pt>
                <c:pt idx="726">
                  <c:v>4.8852987401433836</c:v>
                </c:pt>
                <c:pt idx="727">
                  <c:v>4.884547763945247</c:v>
                </c:pt>
                <c:pt idx="728">
                  <c:v>4.8837942923616975</c:v>
                </c:pt>
                <c:pt idx="729">
                  <c:v>4.8830383257023247</c:v>
                </c:pt>
                <c:pt idx="730">
                  <c:v>4.8822798642776473</c:v>
                </c:pt>
                <c:pt idx="731">
                  <c:v>4.8815189083994293</c:v>
                </c:pt>
                <c:pt idx="732">
                  <c:v>4.8807554583804551</c:v>
                </c:pt>
                <c:pt idx="733">
                  <c:v>4.8799895145347927</c:v>
                </c:pt>
                <c:pt idx="734">
                  <c:v>4.8792210771775073</c:v>
                </c:pt>
                <c:pt idx="735">
                  <c:v>4.8784501466250152</c:v>
                </c:pt>
                <c:pt idx="736">
                  <c:v>4.8776767231945772</c:v>
                </c:pt>
                <c:pt idx="737">
                  <c:v>4.8769008072047795</c:v>
                </c:pt>
                <c:pt idx="738">
                  <c:v>4.8761223989754372</c:v>
                </c:pt>
                <c:pt idx="739">
                  <c:v>4.8753414988273036</c:v>
                </c:pt>
                <c:pt idx="740">
                  <c:v>4.8745581070823869</c:v>
                </c:pt>
                <c:pt idx="741">
                  <c:v>4.873772224063698</c:v>
                </c:pt>
                <c:pt idx="742">
                  <c:v>4.8729838500956983</c:v>
                </c:pt>
                <c:pt idx="743">
                  <c:v>4.8721929855036308</c:v>
                </c:pt>
                <c:pt idx="744">
                  <c:v>4.8713996306140714</c:v>
                </c:pt>
                <c:pt idx="745">
                  <c:v>4.8706037857548496</c:v>
                </c:pt>
                <c:pt idx="746">
                  <c:v>4.869805451254682</c:v>
                </c:pt>
                <c:pt idx="747">
                  <c:v>4.869004627443541</c:v>
                </c:pt>
                <c:pt idx="748">
                  <c:v>4.8682013146526009</c:v>
                </c:pt>
                <c:pt idx="749">
                  <c:v>4.8673955132142082</c:v>
                </c:pt>
                <c:pt idx="750">
                  <c:v>4.8665872234616145</c:v>
                </c:pt>
                <c:pt idx="751">
                  <c:v>4.865776445729562</c:v>
                </c:pt>
                <c:pt idx="752">
                  <c:v>4.8649631803536852</c:v>
                </c:pt>
                <c:pt idx="753">
                  <c:v>4.8641474276709982</c:v>
                </c:pt>
                <c:pt idx="754">
                  <c:v>4.863329188019299</c:v>
                </c:pt>
                <c:pt idx="755">
                  <c:v>4.8625084617379235</c:v>
                </c:pt>
                <c:pt idx="756">
                  <c:v>4.8616852491671114</c:v>
                </c:pt>
                <c:pt idx="757">
                  <c:v>4.8608595506483736</c:v>
                </c:pt>
                <c:pt idx="758">
                  <c:v>4.8600313665242618</c:v>
                </c:pt>
                <c:pt idx="759">
                  <c:v>4.8592006971387285</c:v>
                </c:pt>
                <c:pt idx="760">
                  <c:v>4.8583675428364952</c:v>
                </c:pt>
                <c:pt idx="761">
                  <c:v>4.8575319039637748</c:v>
                </c:pt>
                <c:pt idx="762">
                  <c:v>4.8566937808677464</c:v>
                </c:pt>
                <c:pt idx="763">
                  <c:v>4.8558531738968016</c:v>
                </c:pt>
                <c:pt idx="764">
                  <c:v>4.8550100834005523</c:v>
                </c:pt>
                <c:pt idx="765">
                  <c:v>4.8541645097296664</c:v>
                </c:pt>
                <c:pt idx="766">
                  <c:v>4.8533164532359176</c:v>
                </c:pt>
                <c:pt idx="767">
                  <c:v>4.8524659142724165</c:v>
                </c:pt>
                <c:pt idx="768">
                  <c:v>4.851612893193276</c:v>
                </c:pt>
                <c:pt idx="769">
                  <c:v>4.8507573903539356</c:v>
                </c:pt>
                <c:pt idx="770">
                  <c:v>4.8498994061107528</c:v>
                </c:pt>
                <c:pt idx="771">
                  <c:v>4.8490389408214254</c:v>
                </c:pt>
                <c:pt idx="772">
                  <c:v>4.8481759948447447</c:v>
                </c:pt>
                <c:pt idx="773">
                  <c:v>4.8473105685407418</c:v>
                </c:pt>
                <c:pt idx="774">
                  <c:v>4.8464426622704266</c:v>
                </c:pt>
                <c:pt idx="775">
                  <c:v>4.8455722763962292</c:v>
                </c:pt>
                <c:pt idx="776">
                  <c:v>4.8446994112815043</c:v>
                </c:pt>
                <c:pt idx="777">
                  <c:v>4.8438240672909423</c:v>
                </c:pt>
                <c:pt idx="778">
                  <c:v>4.8429462447902187</c:v>
                </c:pt>
                <c:pt idx="779">
                  <c:v>4.8420659441463725</c:v>
                </c:pt>
                <c:pt idx="780">
                  <c:v>4.8411831657274247</c:v>
                </c:pt>
                <c:pt idx="781">
                  <c:v>4.8402979099027217</c:v>
                </c:pt>
                <c:pt idx="782">
                  <c:v>4.8394101770426516</c:v>
                </c:pt>
                <c:pt idx="783">
                  <c:v>4.8385199675189314</c:v>
                </c:pt>
                <c:pt idx="784">
                  <c:v>4.8376272817041839</c:v>
                </c:pt>
                <c:pt idx="785">
                  <c:v>4.8367321199723783</c:v>
                </c:pt>
                <c:pt idx="786">
                  <c:v>4.8358344826987061</c:v>
                </c:pt>
                <c:pt idx="787">
                  <c:v>4.8349343702593375</c:v>
                </c:pt>
                <c:pt idx="788">
                  <c:v>4.8340317830318096</c:v>
                </c:pt>
                <c:pt idx="789">
                  <c:v>4.8331267213946632</c:v>
                </c:pt>
                <c:pt idx="790">
                  <c:v>4.8322191857277712</c:v>
                </c:pt>
                <c:pt idx="791">
                  <c:v>4.8313091764120344</c:v>
                </c:pt>
                <c:pt idx="792">
                  <c:v>4.83039669382954</c:v>
                </c:pt>
                <c:pt idx="793">
                  <c:v>4.8294817383637119</c:v>
                </c:pt>
                <c:pt idx="794">
                  <c:v>4.8285643103989351</c:v>
                </c:pt>
                <c:pt idx="795">
                  <c:v>4.827644410320902</c:v>
                </c:pt>
                <c:pt idx="796">
                  <c:v>4.8267220385163512</c:v>
                </c:pt>
                <c:pt idx="797">
                  <c:v>4.8257971953733865</c:v>
                </c:pt>
                <c:pt idx="798">
                  <c:v>4.8248698812811543</c:v>
                </c:pt>
                <c:pt idx="799">
                  <c:v>4.823940096630051</c:v>
                </c:pt>
                <c:pt idx="800">
                  <c:v>4.8230078418115188</c:v>
                </c:pt>
                <c:pt idx="801">
                  <c:v>4.8220731172182933</c:v>
                </c:pt>
                <c:pt idx="802">
                  <c:v>4.8211359232443058</c:v>
                </c:pt>
                <c:pt idx="803">
                  <c:v>4.8201962602846411</c:v>
                </c:pt>
                <c:pt idx="804">
                  <c:v>4.819254128735448</c:v>
                </c:pt>
                <c:pt idx="805">
                  <c:v>4.8183095289942104</c:v>
                </c:pt>
                <c:pt idx="806">
                  <c:v>4.8173624614594699</c:v>
                </c:pt>
                <c:pt idx="807">
                  <c:v>4.8164129265311741</c:v>
                </c:pt>
                <c:pt idx="808">
                  <c:v>4.8154609246101536</c:v>
                </c:pt>
                <c:pt idx="809">
                  <c:v>4.8145064560985507</c:v>
                </c:pt>
                <c:pt idx="810">
                  <c:v>4.8135495213998443</c:v>
                </c:pt>
                <c:pt idx="811">
                  <c:v>4.8125901209184683</c:v>
                </c:pt>
                <c:pt idx="812">
                  <c:v>4.8116282550601577</c:v>
                </c:pt>
                <c:pt idx="813">
                  <c:v>4.8106639242317124</c:v>
                </c:pt>
                <c:pt idx="814">
                  <c:v>4.8096971288413437</c:v>
                </c:pt>
                <c:pt idx="815">
                  <c:v>4.8087278692982673</c:v>
                </c:pt>
                <c:pt idx="816">
                  <c:v>4.8077561460129612</c:v>
                </c:pt>
                <c:pt idx="817">
                  <c:v>4.80678195939704</c:v>
                </c:pt>
                <c:pt idx="818">
                  <c:v>4.8058053098633922</c:v>
                </c:pt>
                <c:pt idx="819">
                  <c:v>4.8048261978259061</c:v>
                </c:pt>
                <c:pt idx="820">
                  <c:v>4.8038446236999954</c:v>
                </c:pt>
                <c:pt idx="821">
                  <c:v>4.8028605879019368</c:v>
                </c:pt>
                <c:pt idx="822">
                  <c:v>4.8018740908493509</c:v>
                </c:pt>
                <c:pt idx="823">
                  <c:v>4.800885132961068</c:v>
                </c:pt>
                <c:pt idx="824">
                  <c:v>4.79989371465701</c:v>
                </c:pt>
                <c:pt idx="825">
                  <c:v>4.7988998363584097</c:v>
                </c:pt>
                <c:pt idx="826">
                  <c:v>4.7979034984876279</c:v>
                </c:pt>
                <c:pt idx="827">
                  <c:v>4.7969047014681827</c:v>
                </c:pt>
                <c:pt idx="828">
                  <c:v>4.7959034457249157</c:v>
                </c:pt>
                <c:pt idx="829">
                  <c:v>4.7948997316837749</c:v>
                </c:pt>
                <c:pt idx="830">
                  <c:v>4.7938935597719654</c:v>
                </c:pt>
                <c:pt idx="831">
                  <c:v>4.7928849304177579</c:v>
                </c:pt>
                <c:pt idx="832">
                  <c:v>4.7918738440507385</c:v>
                </c:pt>
                <c:pt idx="833">
                  <c:v>4.7908603011016915</c:v>
                </c:pt>
                <c:pt idx="834">
                  <c:v>4.789844302002555</c:v>
                </c:pt>
                <c:pt idx="835">
                  <c:v>4.4696921334845294</c:v>
                </c:pt>
                <c:pt idx="836">
                  <c:v>4.1704969623022867</c:v>
                </c:pt>
                <c:pt idx="837">
                  <c:v>3.8908869541204072</c:v>
                </c:pt>
                <c:pt idx="838">
                  <c:v>3.6295800741779845</c:v>
                </c:pt>
                <c:pt idx="839">
                  <c:v>3.3853782090543714</c:v>
                </c:pt>
                <c:pt idx="840">
                  <c:v>3.1571616732211352</c:v>
                </c:pt>
                <c:pt idx="841">
                  <c:v>2.9438840751923117</c:v>
                </c:pt>
                <c:pt idx="842">
                  <c:v>2.7445675197338439</c:v>
                </c:pt>
                <c:pt idx="843">
                  <c:v>2.5582981241339402</c:v>
                </c:pt>
                <c:pt idx="844">
                  <c:v>2.3842218279760758</c:v>
                </c:pt>
                <c:pt idx="845">
                  <c:v>2.2215404772021228</c:v>
                </c:pt>
                <c:pt idx="846">
                  <c:v>2.0695081645106934</c:v>
                </c:pt>
                <c:pt idx="847">
                  <c:v>1.9274278093111517</c:v>
                </c:pt>
                <c:pt idx="848">
                  <c:v>1.7946479615520778</c:v>
                </c:pt>
                <c:pt idx="849">
                  <c:v>1.6705598147694909</c:v>
                </c:pt>
                <c:pt idx="850">
                  <c:v>1.5545944146594084</c:v>
                </c:pt>
                <c:pt idx="851">
                  <c:v>1.4462200503758194</c:v>
                </c:pt>
                <c:pt idx="852">
                  <c:v>1.3449398165929591</c:v>
                </c:pt>
                <c:pt idx="853">
                  <c:v>1.2502893351537427</c:v>
                </c:pt>
                <c:pt idx="854">
                  <c:v>1.1618346258579229</c:v>
                </c:pt>
                <c:pt idx="855">
                  <c:v>1.0791701166273753</c:v>
                </c:pt>
                <c:pt idx="856">
                  <c:v>1.0019167839249377</c:v>
                </c:pt>
                <c:pt idx="857">
                  <c:v>0.92972041490048962</c:v>
                </c:pt>
                <c:pt idx="858">
                  <c:v>0.86224998329605751</c:v>
                </c:pt>
                <c:pt idx="859">
                  <c:v>0.79919613166334114</c:v>
                </c:pt>
                <c:pt idx="860">
                  <c:v>0.74026975293450847</c:v>
                </c:pt>
                <c:pt idx="861">
                  <c:v>0.68520066484263664</c:v>
                </c:pt>
                <c:pt idx="862">
                  <c:v>0.63373637111391945</c:v>
                </c:pt>
                <c:pt idx="863">
                  <c:v>0.5856409037515925</c:v>
                </c:pt>
                <c:pt idx="864">
                  <c:v>0.54069374110336865</c:v>
                </c:pt>
                <c:pt idx="865">
                  <c:v>0.49868879675161915</c:v>
                </c:pt>
                <c:pt idx="866">
                  <c:v>0.45943347459029316</c:v>
                </c:pt>
                <c:pt idx="867">
                  <c:v>0.42274778575601368</c:v>
                </c:pt>
                <c:pt idx="868">
                  <c:v>0.38846352336441692</c:v>
                </c:pt>
                <c:pt idx="869">
                  <c:v>0.3564234912678258</c:v>
                </c:pt>
                <c:pt idx="870">
                  <c:v>0.32648078329805474</c:v>
                </c:pt>
                <c:pt idx="871">
                  <c:v>0.29849810968961088</c:v>
                </c:pt>
                <c:pt idx="872">
                  <c:v>0.27234716759488653</c:v>
                </c:pt>
                <c:pt idx="873">
                  <c:v>0.24790805280510994</c:v>
                </c:pt>
                <c:pt idx="874">
                  <c:v>0.22506870997973691</c:v>
                </c:pt>
                <c:pt idx="875">
                  <c:v>0.20372441886354989</c:v>
                </c:pt>
                <c:pt idx="876">
                  <c:v>0.18377731413571893</c:v>
                </c:pt>
                <c:pt idx="877">
                  <c:v>0.16513593668930152</c:v>
                </c:pt>
                <c:pt idx="878">
                  <c:v>0.14771481428375513</c:v>
                </c:pt>
                <c:pt idx="879">
                  <c:v>0.13143406964772178</c:v>
                </c:pt>
                <c:pt idx="880">
                  <c:v>0.1162190542352052</c:v>
                </c:pt>
                <c:pt idx="881">
                  <c:v>0.10200000595588021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4176"/>
        <c:axId val="-1645376560"/>
      </c:scatterChart>
      <c:valAx>
        <c:axId val="-164538417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6560"/>
        <c:crosses val="autoZero"/>
        <c:crossBetween val="midCat"/>
      </c:valAx>
      <c:valAx>
        <c:axId val="-164537656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41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 formatCode="0.00000">
                  <c:v>5.0051821890309094E-3</c:v>
                </c:pt>
                <c:pt idx="7" formatCode="0.00000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125.36356120455376</c:v>
                </c:pt>
                <c:pt idx="2">
                  <c:v>212.69128423148902</c:v>
                </c:pt>
                <c:pt idx="3">
                  <c:v>282.71400602792369</c:v>
                </c:pt>
                <c:pt idx="4">
                  <c:v>340.52801339463275</c:v>
                </c:pt>
                <c:pt idx="5">
                  <c:v>388.9998217083446</c:v>
                </c:pt>
                <c:pt idx="6">
                  <c:v>430.03860329222806</c:v>
                </c:pt>
                <c:pt idx="7">
                  <c:v>465.02425320309243</c:v>
                </c:pt>
                <c:pt idx="8">
                  <c:v>495.00354722027879</c:v>
                </c:pt>
                <c:pt idx="9">
                  <c:v>520.79623104944335</c:v>
                </c:pt>
                <c:pt idx="10">
                  <c:v>543.05878799827917</c:v>
                </c:pt>
                <c:pt idx="11">
                  <c:v>562.32569496432109</c:v>
                </c:pt>
                <c:pt idx="12">
                  <c:v>579.0376008555736</c:v>
                </c:pt>
                <c:pt idx="13">
                  <c:v>593.56138825316748</c:v>
                </c:pt>
                <c:pt idx="14">
                  <c:v>606.2049304275987</c:v>
                </c:pt>
                <c:pt idx="15">
                  <c:v>617.22823494816237</c:v>
                </c:pt>
                <c:pt idx="16">
                  <c:v>626.85204093715686</c:v>
                </c:pt>
                <c:pt idx="17">
                  <c:v>635.26457043850462</c:v>
                </c:pt>
                <c:pt idx="18">
                  <c:v>642.62690934999171</c:v>
                </c:pt>
                <c:pt idx="19">
                  <c:v>649.07734997913872</c:v>
                </c:pt>
                <c:pt idx="20">
                  <c:v>654.73493293285003</c:v>
                </c:pt>
                <c:pt idx="21">
                  <c:v>659.70236221350683</c:v>
                </c:pt>
                <c:pt idx="22">
                  <c:v>664.06842313325433</c:v>
                </c:pt>
                <c:pt idx="23">
                  <c:v>667.91000129775477</c:v>
                </c:pt>
                <c:pt idx="24">
                  <c:v>671.2937782562849</c:v>
                </c:pt>
                <c:pt idx="25">
                  <c:v>674.27766276420937</c:v>
                </c:pt>
                <c:pt idx="26">
                  <c:v>676.91200417118694</c:v>
                </c:pt>
                <c:pt idx="27">
                  <c:v>679.24062503157234</c:v>
                </c:pt>
                <c:pt idx="28">
                  <c:v>681.30170280895345</c:v>
                </c:pt>
                <c:pt idx="29">
                  <c:v>683.12852493712069</c:v>
                </c:pt>
                <c:pt idx="30">
                  <c:v>684.7501370963829</c:v>
                </c:pt>
                <c:pt idx="31">
                  <c:v>686.19190107389909</c:v>
                </c:pt>
                <c:pt idx="32">
                  <c:v>687.47597578390901</c:v>
                </c:pt>
                <c:pt idx="33">
                  <c:v>688.62173277159525</c:v>
                </c:pt>
                <c:pt idx="34">
                  <c:v>689.64611569215026</c:v>
                </c:pt>
                <c:pt idx="35">
                  <c:v>690.56395175822524</c:v>
                </c:pt>
                <c:pt idx="36">
                  <c:v>691.38822191377699</c:v>
                </c:pt>
                <c:pt idx="37">
                  <c:v>692.13029546825874</c:v>
                </c:pt>
                <c:pt idx="38">
                  <c:v>692.8001340734138</c:v>
                </c:pt>
                <c:pt idx="39">
                  <c:v>693.40646921038137</c:v>
                </c:pt>
                <c:pt idx="40">
                  <c:v>693.95695675524871</c:v>
                </c:pt>
                <c:pt idx="41">
                  <c:v>694.4583116838761</c:v>
                </c:pt>
                <c:pt idx="42">
                  <c:v>694.9164255490598</c:v>
                </c:pt>
                <c:pt idx="43">
                  <c:v>695.33646899684857</c:v>
                </c:pt>
                <c:pt idx="44">
                  <c:v>695.72298127853105</c:v>
                </c:pt>
                <c:pt idx="45">
                  <c:v>696.07994845011922</c:v>
                </c:pt>
                <c:pt idx="46">
                  <c:v>696.41087172131893</c:v>
                </c:pt>
                <c:pt idx="47">
                  <c:v>696.71882722276598</c:v>
                </c:pt>
                <c:pt idx="48">
                  <c:v>697.00651829091623</c:v>
                </c:pt>
                <c:pt idx="49">
                  <c:v>697.27632122555792</c:v>
                </c:pt>
                <c:pt idx="50">
                  <c:v>697.53032534956685</c:v>
                </c:pt>
                <c:pt idx="51">
                  <c:v>697.77036809309789</c:v>
                </c:pt>
                <c:pt idx="52">
                  <c:v>697.99806573026819</c:v>
                </c:pt>
                <c:pt idx="53">
                  <c:v>698.21484031558271</c:v>
                </c:pt>
                <c:pt idx="54">
                  <c:v>698.42194329737845</c:v>
                </c:pt>
                <c:pt idx="55">
                  <c:v>698.62047622368084</c:v>
                </c:pt>
                <c:pt idx="56">
                  <c:v>698.81140890448</c:v>
                </c:pt>
                <c:pt idx="57">
                  <c:v>698.99559534608932</c:v>
                </c:pt>
                <c:pt idx="58">
                  <c:v>699.17378773564235</c:v>
                </c:pt>
                <c:pt idx="59">
                  <c:v>699.34664871641087</c:v>
                </c:pt>
                <c:pt idx="60">
                  <c:v>699.51476216627088</c:v>
                </c:pt>
                <c:pt idx="61">
                  <c:v>699.67864266374659</c:v>
                </c:pt>
                <c:pt idx="62">
                  <c:v>699.83874380336306</c:v>
                </c:pt>
                <c:pt idx="63">
                  <c:v>699.99546550195998</c:v>
                </c:pt>
                <c:pt idx="64">
                  <c:v>700.1491604199814</c:v>
                </c:pt>
                <c:pt idx="65">
                  <c:v>700.30013960595932</c:v>
                </c:pt>
                <c:pt idx="66">
                  <c:v>700.44867745928195</c:v>
                </c:pt>
                <c:pt idx="67">
                  <c:v>700.59501609463825</c:v>
                </c:pt>
                <c:pt idx="68">
                  <c:v>700.73936918111201</c:v>
                </c:pt>
                <c:pt idx="69">
                  <c:v>700.88192531960669</c:v>
                </c:pt>
                <c:pt idx="70">
                  <c:v>701.02285101499069</c:v>
                </c:pt>
                <c:pt idx="71">
                  <c:v>701.16229329211831</c:v>
                </c:pt>
                <c:pt idx="72">
                  <c:v>701.30038199869148</c:v>
                </c:pt>
                <c:pt idx="73">
                  <c:v>701.43723183291638</c:v>
                </c:pt>
                <c:pt idx="74">
                  <c:v>701.57294412935596</c:v>
                </c:pt>
                <c:pt idx="75">
                  <c:v>701.70760843206324</c:v>
                </c:pt>
                <c:pt idx="76">
                  <c:v>701.84130388022368</c:v>
                </c:pt>
                <c:pt idx="77">
                  <c:v>701.97410042964157</c:v>
                </c:pt>
                <c:pt idx="78">
                  <c:v>702.10605992895034</c:v>
                </c:pt>
                <c:pt idx="79">
                  <c:v>702.23723706869953</c:v>
                </c:pt>
                <c:pt idx="80">
                  <c:v>702.36768021764055</c:v>
                </c:pt>
                <c:pt idx="81">
                  <c:v>702.49743216099102</c:v>
                </c:pt>
                <c:pt idx="82">
                  <c:v>702.62653075081209</c:v>
                </c:pt>
                <c:pt idx="83">
                  <c:v>702.75500948041577</c:v>
                </c:pt>
                <c:pt idx="84">
                  <c:v>702.88289799082452</c:v>
                </c:pt>
                <c:pt idx="85">
                  <c:v>703.01022251795416</c:v>
                </c:pt>
                <c:pt idx="86">
                  <c:v>703.13700628719619</c:v>
                </c:pt>
                <c:pt idx="87">
                  <c:v>703.26326986196489</c:v>
                </c:pt>
                <c:pt idx="88">
                  <c:v>703.38903145123925</c:v>
                </c:pt>
                <c:pt idx="89">
                  <c:v>703.51430718150448</c:v>
                </c:pt>
                <c:pt idx="90">
                  <c:v>703.63911133655677</c:v>
                </c:pt>
                <c:pt idx="91">
                  <c:v>703.76345656975127</c:v>
                </c:pt>
                <c:pt idx="92">
                  <c:v>703.8873540914318</c:v>
                </c:pt>
                <c:pt idx="93">
                  <c:v>704.01081383450116</c:v>
                </c:pt>
                <c:pt idx="94">
                  <c:v>704.13384460084876</c:v>
                </c:pt>
                <c:pt idx="95">
                  <c:v>704.25645419098475</c:v>
                </c:pt>
                <c:pt idx="96">
                  <c:v>704.37864951827737</c:v>
                </c:pt>
                <c:pt idx="97">
                  <c:v>704.50043671043943</c:v>
                </c:pt>
                <c:pt idx="98">
                  <c:v>704.62182119901968</c:v>
                </c:pt>
                <c:pt idx="99">
                  <c:v>704.74280779867206</c:v>
                </c:pt>
                <c:pt idx="100">
                  <c:v>704.86340077737361</c:v>
                </c:pt>
                <c:pt idx="101">
                  <c:v>704.98360391837832</c:v>
                </c:pt>
                <c:pt idx="102">
                  <c:v>705.10342057529272</c:v>
                </c:pt>
                <c:pt idx="103">
                  <c:v>705.22285372070417</c:v>
                </c:pt>
                <c:pt idx="104">
                  <c:v>705.34190598927034</c:v>
                </c:pt>
                <c:pt idx="105">
                  <c:v>705.46057971596417</c:v>
                </c:pt>
                <c:pt idx="106">
                  <c:v>705.57887696975297</c:v>
                </c:pt>
                <c:pt idx="107">
                  <c:v>705.696799583661</c:v>
                </c:pt>
                <c:pt idx="108">
                  <c:v>705.8143491813604</c:v>
                </c:pt>
                <c:pt idx="109">
                  <c:v>705.93152720057492</c:v>
                </c:pt>
                <c:pt idx="110">
                  <c:v>706.0483349140228</c:v>
                </c:pt>
                <c:pt idx="111">
                  <c:v>706.16477344798682</c:v>
                </c:pt>
                <c:pt idx="112">
                  <c:v>706.28084379861264</c:v>
                </c:pt>
                <c:pt idx="113">
                  <c:v>706.39654684643529</c:v>
                </c:pt>
                <c:pt idx="114">
                  <c:v>706.51188336940697</c:v>
                </c:pt>
                <c:pt idx="115">
                  <c:v>706.62685405427499</c:v>
                </c:pt>
                <c:pt idx="116">
                  <c:v>706.74145950677064</c:v>
                </c:pt>
                <c:pt idx="117">
                  <c:v>706.85570026057519</c:v>
                </c:pt>
                <c:pt idx="118">
                  <c:v>706.96957678544618</c:v>
                </c:pt>
                <c:pt idx="119">
                  <c:v>707.08308949413413</c:v>
                </c:pt>
                <c:pt idx="120">
                  <c:v>707.19623874897707</c:v>
                </c:pt>
                <c:pt idx="121">
                  <c:v>707.30902486719538</c:v>
                </c:pt>
                <c:pt idx="122">
                  <c:v>707.42144812611275</c:v>
                </c:pt>
                <c:pt idx="123">
                  <c:v>707.53350876743423</c:v>
                </c:pt>
                <c:pt idx="124">
                  <c:v>707.64520700130618</c:v>
                </c:pt>
                <c:pt idx="125">
                  <c:v>707.75654300963004</c:v>
                </c:pt>
                <c:pt idx="126">
                  <c:v>707.86751694943609</c:v>
                </c:pt>
                <c:pt idx="127">
                  <c:v>707.97812895534469</c:v>
                </c:pt>
                <c:pt idx="128">
                  <c:v>708.0883791422691</c:v>
                </c:pt>
                <c:pt idx="129">
                  <c:v>708.19826760739863</c:v>
                </c:pt>
                <c:pt idx="130">
                  <c:v>708.3077944323295</c:v>
                </c:pt>
                <c:pt idx="131">
                  <c:v>708.41695968468196</c:v>
                </c:pt>
                <c:pt idx="132">
                  <c:v>708.52576341960844</c:v>
                </c:pt>
                <c:pt idx="133">
                  <c:v>708.63420568131471</c:v>
                </c:pt>
                <c:pt idx="134">
                  <c:v>708.74228650411033</c:v>
                </c:pt>
                <c:pt idx="135">
                  <c:v>708.85000591351263</c:v>
                </c:pt>
                <c:pt idx="136">
                  <c:v>708.95736392732886</c:v>
                </c:pt>
                <c:pt idx="137">
                  <c:v>709.06436055649783</c:v>
                </c:pt>
                <c:pt idx="138">
                  <c:v>709.17099580562535</c:v>
                </c:pt>
                <c:pt idx="139">
                  <c:v>709.27726967402498</c:v>
                </c:pt>
                <c:pt idx="140">
                  <c:v>709.38318215608626</c:v>
                </c:pt>
                <c:pt idx="141">
                  <c:v>709.48873324181739</c:v>
                </c:pt>
                <c:pt idx="142">
                  <c:v>709.59392291746133</c:v>
                </c:pt>
                <c:pt idx="143">
                  <c:v>709.69875116579271</c:v>
                </c:pt>
                <c:pt idx="144">
                  <c:v>709.803217966597</c:v>
                </c:pt>
                <c:pt idx="145">
                  <c:v>709.90732329696027</c:v>
                </c:pt>
                <c:pt idx="146">
                  <c:v>710.01106713160129</c:v>
                </c:pt>
                <c:pt idx="147">
                  <c:v>710.11444944311017</c:v>
                </c:pt>
                <c:pt idx="148">
                  <c:v>710.21747020216333</c:v>
                </c:pt>
                <c:pt idx="149">
                  <c:v>710.32012937790535</c:v>
                </c:pt>
                <c:pt idx="150">
                  <c:v>710.42242693793958</c:v>
                </c:pt>
                <c:pt idx="151">
                  <c:v>710.52436284855878</c:v>
                </c:pt>
                <c:pt idx="152">
                  <c:v>710.62593707501765</c:v>
                </c:pt>
                <c:pt idx="153">
                  <c:v>710.7271495814806</c:v>
                </c:pt>
                <c:pt idx="154">
                  <c:v>710.82800033130923</c:v>
                </c:pt>
                <c:pt idx="155">
                  <c:v>710.92848928705587</c:v>
                </c:pt>
                <c:pt idx="156">
                  <c:v>711.02861641061679</c:v>
                </c:pt>
                <c:pt idx="157">
                  <c:v>711.12838166333393</c:v>
                </c:pt>
                <c:pt idx="158">
                  <c:v>711.2277850060583</c:v>
                </c:pt>
                <c:pt idx="159">
                  <c:v>711.32682639914617</c:v>
                </c:pt>
                <c:pt idx="160">
                  <c:v>711.42550580262912</c:v>
                </c:pt>
                <c:pt idx="161">
                  <c:v>711.52382317625165</c:v>
                </c:pt>
                <c:pt idx="162">
                  <c:v>711.62177847946612</c:v>
                </c:pt>
                <c:pt idx="163">
                  <c:v>711.71937167148053</c:v>
                </c:pt>
                <c:pt idx="164">
                  <c:v>711.81660271136639</c:v>
                </c:pt>
                <c:pt idx="165">
                  <c:v>711.91347155803965</c:v>
                </c:pt>
                <c:pt idx="166">
                  <c:v>712.00997817031623</c:v>
                </c:pt>
                <c:pt idx="167">
                  <c:v>712.10612250690042</c:v>
                </c:pt>
                <c:pt idx="168">
                  <c:v>712.20190452643112</c:v>
                </c:pt>
                <c:pt idx="169">
                  <c:v>712.29732418758897</c:v>
                </c:pt>
                <c:pt idx="170">
                  <c:v>712.39238144897354</c:v>
                </c:pt>
                <c:pt idx="171">
                  <c:v>712.48707626917746</c:v>
                </c:pt>
                <c:pt idx="172">
                  <c:v>712.5814086068242</c:v>
                </c:pt>
                <c:pt idx="173">
                  <c:v>712.67537842065815</c:v>
                </c:pt>
                <c:pt idx="174">
                  <c:v>712.76898566933914</c:v>
                </c:pt>
                <c:pt idx="175">
                  <c:v>712.86223031166696</c:v>
                </c:pt>
                <c:pt idx="176">
                  <c:v>712.95511230647628</c:v>
                </c:pt>
                <c:pt idx="177">
                  <c:v>713.04763161273775</c:v>
                </c:pt>
                <c:pt idx="178">
                  <c:v>713.13978818941473</c:v>
                </c:pt>
                <c:pt idx="179">
                  <c:v>713.23158199567354</c:v>
                </c:pt>
                <c:pt idx="180">
                  <c:v>713.32301299068695</c:v>
                </c:pt>
                <c:pt idx="181">
                  <c:v>713.41408113378009</c:v>
                </c:pt>
                <c:pt idx="182">
                  <c:v>713.50478638443008</c:v>
                </c:pt>
                <c:pt idx="183">
                  <c:v>713.59512870216065</c:v>
                </c:pt>
                <c:pt idx="184">
                  <c:v>713.68510804663742</c:v>
                </c:pt>
                <c:pt idx="185">
                  <c:v>713.77472437769245</c:v>
                </c:pt>
                <c:pt idx="186">
                  <c:v>713.8639776552169</c:v>
                </c:pt>
                <c:pt idx="187">
                  <c:v>713.95286783934353</c:v>
                </c:pt>
                <c:pt idx="188">
                  <c:v>714.04139489020724</c:v>
                </c:pt>
                <c:pt idx="189">
                  <c:v>714.12955876817682</c:v>
                </c:pt>
                <c:pt idx="190">
                  <c:v>714.21735943373244</c:v>
                </c:pt>
                <c:pt idx="191">
                  <c:v>714.30479684751151</c:v>
                </c:pt>
                <c:pt idx="192">
                  <c:v>714.39187097026468</c:v>
                </c:pt>
                <c:pt idx="193">
                  <c:v>714.47858176288207</c:v>
                </c:pt>
                <c:pt idx="194">
                  <c:v>714.56492918649064</c:v>
                </c:pt>
                <c:pt idx="195">
                  <c:v>714.65091320223257</c:v>
                </c:pt>
                <c:pt idx="196">
                  <c:v>714.73653377150902</c:v>
                </c:pt>
                <c:pt idx="197">
                  <c:v>714.82179085581311</c:v>
                </c:pt>
                <c:pt idx="198">
                  <c:v>714.90668441679713</c:v>
                </c:pt>
                <c:pt idx="199">
                  <c:v>714.9912144163103</c:v>
                </c:pt>
                <c:pt idx="200">
                  <c:v>715.07538081625785</c:v>
                </c:pt>
                <c:pt idx="201">
                  <c:v>715.15918357881344</c:v>
                </c:pt>
                <c:pt idx="202">
                  <c:v>715.24262266626408</c:v>
                </c:pt>
                <c:pt idx="203">
                  <c:v>715.32569804100069</c:v>
                </c:pt>
                <c:pt idx="204">
                  <c:v>715.40840966559836</c:v>
                </c:pt>
                <c:pt idx="205">
                  <c:v>715.4907575028476</c:v>
                </c:pt>
                <c:pt idx="206">
                  <c:v>715.57274151561035</c:v>
                </c:pt>
                <c:pt idx="207">
                  <c:v>715.65436166697964</c:v>
                </c:pt>
                <c:pt idx="208">
                  <c:v>715.73561792011094</c:v>
                </c:pt>
                <c:pt idx="209">
                  <c:v>715.8165102384271</c:v>
                </c:pt>
                <c:pt idx="210">
                  <c:v>715.89703858538883</c:v>
                </c:pt>
                <c:pt idx="211">
                  <c:v>715.97720292475753</c:v>
                </c:pt>
                <c:pt idx="212">
                  <c:v>716.05700322030896</c:v>
                </c:pt>
                <c:pt idx="213">
                  <c:v>716.13643943605507</c:v>
                </c:pt>
                <c:pt idx="214">
                  <c:v>716.21551153618918</c:v>
                </c:pt>
                <c:pt idx="215">
                  <c:v>716.29421948499783</c:v>
                </c:pt>
                <c:pt idx="216">
                  <c:v>716.37256324695409</c:v>
                </c:pt>
                <c:pt idx="217">
                  <c:v>716.45054278666555</c:v>
                </c:pt>
                <c:pt idx="218">
                  <c:v>716.52815806895705</c:v>
                </c:pt>
                <c:pt idx="219">
                  <c:v>716.60540905877497</c:v>
                </c:pt>
                <c:pt idx="220">
                  <c:v>716.68229572119742</c:v>
                </c:pt>
                <c:pt idx="221">
                  <c:v>716.75881802150423</c:v>
                </c:pt>
                <c:pt idx="222">
                  <c:v>716.83497592513982</c:v>
                </c:pt>
                <c:pt idx="223">
                  <c:v>716.91076939761956</c:v>
                </c:pt>
                <c:pt idx="224">
                  <c:v>716.98619840473441</c:v>
                </c:pt>
                <c:pt idx="225">
                  <c:v>717.06126291237058</c:v>
                </c:pt>
                <c:pt idx="226">
                  <c:v>717.13596288658061</c:v>
                </c:pt>
                <c:pt idx="227">
                  <c:v>717.21029829358031</c:v>
                </c:pt>
                <c:pt idx="228">
                  <c:v>717.28426909974132</c:v>
                </c:pt>
                <c:pt idx="229">
                  <c:v>717.35787527159346</c:v>
                </c:pt>
                <c:pt idx="230">
                  <c:v>717.43111677581282</c:v>
                </c:pt>
                <c:pt idx="231">
                  <c:v>717.5039935792754</c:v>
                </c:pt>
                <c:pt idx="232">
                  <c:v>717.57650564895835</c:v>
                </c:pt>
                <c:pt idx="233">
                  <c:v>717.64865295205175</c:v>
                </c:pt>
                <c:pt idx="234">
                  <c:v>717.7204354558753</c:v>
                </c:pt>
                <c:pt idx="235">
                  <c:v>717.79185312786399</c:v>
                </c:pt>
                <c:pt idx="236">
                  <c:v>717.86290593570402</c:v>
                </c:pt>
                <c:pt idx="237">
                  <c:v>717.93359384719349</c:v>
                </c:pt>
                <c:pt idx="238">
                  <c:v>718.00391683026101</c:v>
                </c:pt>
                <c:pt idx="239">
                  <c:v>718.07387485303377</c:v>
                </c:pt>
                <c:pt idx="240">
                  <c:v>718.14346788378361</c:v>
                </c:pt>
                <c:pt idx="241">
                  <c:v>718.21269589095152</c:v>
                </c:pt>
                <c:pt idx="242">
                  <c:v>718.28155884309911</c:v>
                </c:pt>
                <c:pt idx="243">
                  <c:v>718.35005670897442</c:v>
                </c:pt>
                <c:pt idx="244">
                  <c:v>718.41818945751675</c:v>
                </c:pt>
                <c:pt idx="245">
                  <c:v>718.48595705773573</c:v>
                </c:pt>
                <c:pt idx="246">
                  <c:v>718.55335947889091</c:v>
                </c:pt>
                <c:pt idx="247">
                  <c:v>718.62039669034846</c:v>
                </c:pt>
                <c:pt idx="248">
                  <c:v>718.68706866161529</c:v>
                </c:pt>
                <c:pt idx="249">
                  <c:v>718.75337536242489</c:v>
                </c:pt>
                <c:pt idx="250">
                  <c:v>718.81931676262582</c:v>
                </c:pt>
                <c:pt idx="251">
                  <c:v>718.88489283220156</c:v>
                </c:pt>
                <c:pt idx="252">
                  <c:v>718.95010354133183</c:v>
                </c:pt>
                <c:pt idx="253">
                  <c:v>719.01494886033743</c:v>
                </c:pt>
                <c:pt idx="254">
                  <c:v>719.07942875968843</c:v>
                </c:pt>
                <c:pt idx="255">
                  <c:v>719.14354321005874</c:v>
                </c:pt>
                <c:pt idx="256">
                  <c:v>719.20729218221288</c:v>
                </c:pt>
                <c:pt idx="257">
                  <c:v>719.27067564709682</c:v>
                </c:pt>
                <c:pt idx="258">
                  <c:v>719.33369357584047</c:v>
                </c:pt>
                <c:pt idx="259">
                  <c:v>719.39634593970641</c:v>
                </c:pt>
                <c:pt idx="260">
                  <c:v>719.45863271012536</c:v>
                </c:pt>
                <c:pt idx="261">
                  <c:v>719.52055385870244</c:v>
                </c:pt>
                <c:pt idx="262">
                  <c:v>719.58210935713623</c:v>
                </c:pt>
                <c:pt idx="263">
                  <c:v>719.64329917734233</c:v>
                </c:pt>
                <c:pt idx="264">
                  <c:v>719.70412329134695</c:v>
                </c:pt>
                <c:pt idx="265">
                  <c:v>719.76458167143153</c:v>
                </c:pt>
                <c:pt idx="266">
                  <c:v>719.82467428990708</c:v>
                </c:pt>
                <c:pt idx="267">
                  <c:v>719.88440111930117</c:v>
                </c:pt>
                <c:pt idx="268">
                  <c:v>719.94376213233693</c:v>
                </c:pt>
                <c:pt idx="269">
                  <c:v>720.00275730181932</c:v>
                </c:pt>
                <c:pt idx="270">
                  <c:v>720.06138660075919</c:v>
                </c:pt>
                <c:pt idx="271">
                  <c:v>720.11965000230475</c:v>
                </c:pt>
                <c:pt idx="272">
                  <c:v>720.17754747976983</c:v>
                </c:pt>
                <c:pt idx="273">
                  <c:v>720.23507900661264</c:v>
                </c:pt>
                <c:pt idx="274">
                  <c:v>720.29224455646363</c:v>
                </c:pt>
                <c:pt idx="275">
                  <c:v>720.34904410311378</c:v>
                </c:pt>
                <c:pt idx="276">
                  <c:v>720.40547762051767</c:v>
                </c:pt>
                <c:pt idx="277">
                  <c:v>720.46154508272457</c:v>
                </c:pt>
                <c:pt idx="278">
                  <c:v>720.5172464640001</c:v>
                </c:pt>
                <c:pt idx="279">
                  <c:v>720.57258173879075</c:v>
                </c:pt>
                <c:pt idx="280">
                  <c:v>720.62755088161532</c:v>
                </c:pt>
                <c:pt idx="281">
                  <c:v>720.68215386721511</c:v>
                </c:pt>
                <c:pt idx="282">
                  <c:v>720.73639067044007</c:v>
                </c:pt>
                <c:pt idx="283">
                  <c:v>720.79026126637666</c:v>
                </c:pt>
                <c:pt idx="284">
                  <c:v>720.84376563019134</c:v>
                </c:pt>
                <c:pt idx="285">
                  <c:v>720.89690373720168</c:v>
                </c:pt>
                <c:pt idx="286">
                  <c:v>720.94967556295614</c:v>
                </c:pt>
                <c:pt idx="287">
                  <c:v>721.00208108309357</c:v>
                </c:pt>
                <c:pt idx="288">
                  <c:v>721.05412027343152</c:v>
                </c:pt>
                <c:pt idx="289">
                  <c:v>721.10579310993819</c:v>
                </c:pt>
                <c:pt idx="290">
                  <c:v>721.1570995687631</c:v>
                </c:pt>
                <c:pt idx="291">
                  <c:v>721.20803962615844</c:v>
                </c:pt>
                <c:pt idx="292">
                  <c:v>721.25861325859375</c:v>
                </c:pt>
                <c:pt idx="293">
                  <c:v>721.30882044265059</c:v>
                </c:pt>
                <c:pt idx="294">
                  <c:v>721.35866115509077</c:v>
                </c:pt>
                <c:pt idx="295">
                  <c:v>721.40813537282361</c:v>
                </c:pt>
                <c:pt idx="296">
                  <c:v>721.45724307291312</c:v>
                </c:pt>
                <c:pt idx="297">
                  <c:v>721.50598423257043</c:v>
                </c:pt>
                <c:pt idx="298">
                  <c:v>721.55435882918414</c:v>
                </c:pt>
                <c:pt idx="299">
                  <c:v>721.60236684028189</c:v>
                </c:pt>
                <c:pt idx="300">
                  <c:v>721.65000824357844</c:v>
                </c:pt>
                <c:pt idx="301">
                  <c:v>721.69728301687894</c:v>
                </c:pt>
                <c:pt idx="302">
                  <c:v>721.7441911381901</c:v>
                </c:pt>
                <c:pt idx="303">
                  <c:v>721.79073258571657</c:v>
                </c:pt>
                <c:pt idx="304">
                  <c:v>721.83690733771846</c:v>
                </c:pt>
                <c:pt idx="305">
                  <c:v>721.88271537268247</c:v>
                </c:pt>
                <c:pt idx="306">
                  <c:v>721.92815666924082</c:v>
                </c:pt>
                <c:pt idx="307">
                  <c:v>721.97323120617784</c:v>
                </c:pt>
                <c:pt idx="308">
                  <c:v>722.01793896240133</c:v>
                </c:pt>
                <c:pt idx="309">
                  <c:v>722.06227991702315</c:v>
                </c:pt>
                <c:pt idx="310">
                  <c:v>722.10625404929374</c:v>
                </c:pt>
                <c:pt idx="311">
                  <c:v>722.14986133861078</c:v>
                </c:pt>
                <c:pt idx="312">
                  <c:v>722.19310176452905</c:v>
                </c:pt>
                <c:pt idx="313">
                  <c:v>722.23597530675045</c:v>
                </c:pt>
                <c:pt idx="314">
                  <c:v>722.27848194517651</c:v>
                </c:pt>
                <c:pt idx="315">
                  <c:v>722.3206216598121</c:v>
                </c:pt>
                <c:pt idx="316">
                  <c:v>722.36239443084548</c:v>
                </c:pt>
                <c:pt idx="317">
                  <c:v>722.40380023860098</c:v>
                </c:pt>
                <c:pt idx="318">
                  <c:v>722.44483906357812</c:v>
                </c:pt>
                <c:pt idx="319">
                  <c:v>722.4855108864125</c:v>
                </c:pt>
                <c:pt idx="320">
                  <c:v>722.52581568793892</c:v>
                </c:pt>
                <c:pt idx="321">
                  <c:v>722.56575344908072</c:v>
                </c:pt>
                <c:pt idx="322">
                  <c:v>722.60532415095111</c:v>
                </c:pt>
                <c:pt idx="323">
                  <c:v>722.64452777483962</c:v>
                </c:pt>
                <c:pt idx="324">
                  <c:v>722.68336430215834</c:v>
                </c:pt>
                <c:pt idx="325">
                  <c:v>722.72183371447375</c:v>
                </c:pt>
                <c:pt idx="326">
                  <c:v>722.75993599352626</c:v>
                </c:pt>
                <c:pt idx="327">
                  <c:v>722.79767112123375</c:v>
                </c:pt>
                <c:pt idx="328">
                  <c:v>722.83503907959835</c:v>
                </c:pt>
                <c:pt idx="329">
                  <c:v>722.87203985084329</c:v>
                </c:pt>
                <c:pt idx="330">
                  <c:v>722.90867341730757</c:v>
                </c:pt>
                <c:pt idx="331">
                  <c:v>722.94493976152899</c:v>
                </c:pt>
                <c:pt idx="332">
                  <c:v>722.98083886613699</c:v>
                </c:pt>
                <c:pt idx="333">
                  <c:v>723.01637071396146</c:v>
                </c:pt>
                <c:pt idx="334">
                  <c:v>723.05153528799451</c:v>
                </c:pt>
                <c:pt idx="335">
                  <c:v>723.08633257134795</c:v>
                </c:pt>
                <c:pt idx="336">
                  <c:v>723.12076254731062</c:v>
                </c:pt>
                <c:pt idx="337">
                  <c:v>723.15482519932175</c:v>
                </c:pt>
                <c:pt idx="338">
                  <c:v>723.18852051097122</c:v>
                </c:pt>
                <c:pt idx="339">
                  <c:v>723.22184846602329</c:v>
                </c:pt>
                <c:pt idx="340">
                  <c:v>723.25480904836922</c:v>
                </c:pt>
                <c:pt idx="341">
                  <c:v>723.28740224206365</c:v>
                </c:pt>
                <c:pt idx="342">
                  <c:v>723.31962803133842</c:v>
                </c:pt>
                <c:pt idx="343">
                  <c:v>723.35148640055468</c:v>
                </c:pt>
                <c:pt idx="344">
                  <c:v>723.3829773342286</c:v>
                </c:pt>
                <c:pt idx="345">
                  <c:v>723.41410081703862</c:v>
                </c:pt>
                <c:pt idx="346">
                  <c:v>723.4448568338197</c:v>
                </c:pt>
                <c:pt idx="347">
                  <c:v>723.47524536956109</c:v>
                </c:pt>
                <c:pt idx="348">
                  <c:v>723.50526640940177</c:v>
                </c:pt>
                <c:pt idx="349">
                  <c:v>723.53491993865305</c:v>
                </c:pt>
                <c:pt idx="350">
                  <c:v>723.56420594274721</c:v>
                </c:pt>
                <c:pt idx="351">
                  <c:v>723.59312440731514</c:v>
                </c:pt>
                <c:pt idx="352">
                  <c:v>723.62167531809916</c:v>
                </c:pt>
                <c:pt idx="353">
                  <c:v>723.64985866100164</c:v>
                </c:pt>
                <c:pt idx="354">
                  <c:v>723.67767442211164</c:v>
                </c:pt>
                <c:pt idx="355">
                  <c:v>723.70512258765723</c:v>
                </c:pt>
                <c:pt idx="356">
                  <c:v>723.73220314401203</c:v>
                </c:pt>
                <c:pt idx="357">
                  <c:v>723.75891607771939</c:v>
                </c:pt>
                <c:pt idx="358">
                  <c:v>723.78526137545623</c:v>
                </c:pt>
                <c:pt idx="359">
                  <c:v>723.81123902408297</c:v>
                </c:pt>
                <c:pt idx="360">
                  <c:v>723.83684901055858</c:v>
                </c:pt>
                <c:pt idx="361">
                  <c:v>723.86209132207466</c:v>
                </c:pt>
                <c:pt idx="362">
                  <c:v>723.88696594591534</c:v>
                </c:pt>
                <c:pt idx="363">
                  <c:v>723.9114728695522</c:v>
                </c:pt>
                <c:pt idx="364">
                  <c:v>723.93561208060748</c:v>
                </c:pt>
                <c:pt idx="365">
                  <c:v>723.95938356682211</c:v>
                </c:pt>
                <c:pt idx="366">
                  <c:v>723.98278731614812</c:v>
                </c:pt>
                <c:pt idx="367">
                  <c:v>724.00582331666249</c:v>
                </c:pt>
                <c:pt idx="368">
                  <c:v>724.02849155658396</c:v>
                </c:pt>
                <c:pt idx="369">
                  <c:v>724.05079202431125</c:v>
                </c:pt>
                <c:pt idx="370">
                  <c:v>724.07272470839234</c:v>
                </c:pt>
                <c:pt idx="371">
                  <c:v>724.09428959752256</c:v>
                </c:pt>
                <c:pt idx="372">
                  <c:v>724.11548668052137</c:v>
                </c:pt>
                <c:pt idx="373">
                  <c:v>724.13631594643016</c:v>
                </c:pt>
                <c:pt idx="374">
                  <c:v>724.15677738439138</c:v>
                </c:pt>
                <c:pt idx="375">
                  <c:v>724.17687098371277</c:v>
                </c:pt>
                <c:pt idx="376">
                  <c:v>724.19659673387457</c:v>
                </c:pt>
                <c:pt idx="377">
                  <c:v>724.21595462450637</c:v>
                </c:pt>
                <c:pt idx="378">
                  <c:v>724.23494464536827</c:v>
                </c:pt>
                <c:pt idx="379">
                  <c:v>724.25356678639309</c:v>
                </c:pt>
                <c:pt idx="380">
                  <c:v>724.27182103767245</c:v>
                </c:pt>
                <c:pt idx="381">
                  <c:v>724.28970738942894</c:v>
                </c:pt>
                <c:pt idx="382">
                  <c:v>724.30722583208205</c:v>
                </c:pt>
                <c:pt idx="383">
                  <c:v>724.32437635614974</c:v>
                </c:pt>
                <c:pt idx="384">
                  <c:v>724.34115895236107</c:v>
                </c:pt>
                <c:pt idx="385">
                  <c:v>724.35757361154322</c:v>
                </c:pt>
                <c:pt idx="386">
                  <c:v>724.37362032474516</c:v>
                </c:pt>
                <c:pt idx="387">
                  <c:v>724.38929908308535</c:v>
                </c:pt>
                <c:pt idx="388">
                  <c:v>724.40460987790414</c:v>
                </c:pt>
                <c:pt idx="389">
                  <c:v>724.41955270068172</c:v>
                </c:pt>
                <c:pt idx="390">
                  <c:v>724.43412754303495</c:v>
                </c:pt>
                <c:pt idx="391">
                  <c:v>724.44833439674255</c:v>
                </c:pt>
                <c:pt idx="392">
                  <c:v>724.46217325375892</c:v>
                </c:pt>
                <c:pt idx="393">
                  <c:v>724.4756441061287</c:v>
                </c:pt>
                <c:pt idx="394">
                  <c:v>724.48874694613085</c:v>
                </c:pt>
                <c:pt idx="395">
                  <c:v>724.50148176614391</c:v>
                </c:pt>
                <c:pt idx="396">
                  <c:v>724.51384855875142</c:v>
                </c:pt>
                <c:pt idx="397">
                  <c:v>724.52584731661454</c:v>
                </c:pt>
                <c:pt idx="398">
                  <c:v>724.53747803260853</c:v>
                </c:pt>
                <c:pt idx="399">
                  <c:v>724.54874069976677</c:v>
                </c:pt>
                <c:pt idx="400">
                  <c:v>724.55963531121677</c:v>
                </c:pt>
                <c:pt idx="401">
                  <c:v>724.57016186031365</c:v>
                </c:pt>
                <c:pt idx="402">
                  <c:v>724.58032034051223</c:v>
                </c:pt>
                <c:pt idx="403">
                  <c:v>724.59011074544389</c:v>
                </c:pt>
                <c:pt idx="404">
                  <c:v>724.59953306891282</c:v>
                </c:pt>
                <c:pt idx="405">
                  <c:v>724.60858730483221</c:v>
                </c:pt>
                <c:pt idx="406">
                  <c:v>724.61727344730252</c:v>
                </c:pt>
                <c:pt idx="407">
                  <c:v>724.62559149057324</c:v>
                </c:pt>
                <c:pt idx="408">
                  <c:v>724.63354142902926</c:v>
                </c:pt>
                <c:pt idx="409">
                  <c:v>724.64112325724636</c:v>
                </c:pt>
                <c:pt idx="410">
                  <c:v>724.64833696990547</c:v>
                </c:pt>
                <c:pt idx="411">
                  <c:v>724.65518256187568</c:v>
                </c:pt>
                <c:pt idx="412">
                  <c:v>724.66166002816226</c:v>
                </c:pt>
                <c:pt idx="413">
                  <c:v>724.66776936396866</c:v>
                </c:pt>
                <c:pt idx="414">
                  <c:v>724.67351056458449</c:v>
                </c:pt>
                <c:pt idx="415">
                  <c:v>724.67888362551184</c:v>
                </c:pt>
                <c:pt idx="416">
                  <c:v>724.68388854234729</c:v>
                </c:pt>
                <c:pt idx="417">
                  <c:v>724.68852531090431</c:v>
                </c:pt>
                <c:pt idx="418">
                  <c:v>724.69279392711678</c:v>
                </c:pt>
                <c:pt idx="419">
                  <c:v>724.69669438706455</c:v>
                </c:pt>
                <c:pt idx="420">
                  <c:v>724.70022668699994</c:v>
                </c:pt>
                <c:pt idx="421">
                  <c:v>724.7033908233326</c:v>
                </c:pt>
                <c:pt idx="422">
                  <c:v>724.70618679261008</c:v>
                </c:pt>
                <c:pt idx="423">
                  <c:v>724.7086145915365</c:v>
                </c:pt>
                <c:pt idx="424">
                  <c:v>724.71067421697217</c:v>
                </c:pt>
                <c:pt idx="425">
                  <c:v>724.71236566595007</c:v>
                </c:pt>
                <c:pt idx="426">
                  <c:v>724.71368893561134</c:v>
                </c:pt>
                <c:pt idx="427">
                  <c:v>724.71464402332447</c:v>
                </c:pt>
                <c:pt idx="428">
                  <c:v>724.71523092652524</c:v>
                </c:pt>
                <c:pt idx="429">
                  <c:v>724.71544964285226</c:v>
                </c:pt>
                <c:pt idx="430">
                  <c:v>724.71530017011571</c:v>
                </c:pt>
                <c:pt idx="431">
                  <c:v>724.71478250622465</c:v>
                </c:pt>
                <c:pt idx="432">
                  <c:v>724.71389664930723</c:v>
                </c:pt>
                <c:pt idx="433">
                  <c:v>724.71264259757174</c:v>
                </c:pt>
                <c:pt idx="434">
                  <c:v>724.71102034943863</c:v>
                </c:pt>
                <c:pt idx="435">
                  <c:v>724.7090299034661</c:v>
                </c:pt>
                <c:pt idx="436">
                  <c:v>724.70667125835985</c:v>
                </c:pt>
                <c:pt idx="437">
                  <c:v>724.70394441298708</c:v>
                </c:pt>
                <c:pt idx="438">
                  <c:v>724.7008493663601</c:v>
                </c:pt>
                <c:pt idx="439">
                  <c:v>724.69738611765581</c:v>
                </c:pt>
                <c:pt idx="440">
                  <c:v>724.69355466617856</c:v>
                </c:pt>
                <c:pt idx="441">
                  <c:v>724.68935501143108</c:v>
                </c:pt>
                <c:pt idx="442">
                  <c:v>724.68478715304263</c:v>
                </c:pt>
                <c:pt idx="443">
                  <c:v>724.67985109079848</c:v>
                </c:pt>
                <c:pt idx="444">
                  <c:v>724.67454682463165</c:v>
                </c:pt>
                <c:pt idx="445">
                  <c:v>724.66887435463764</c:v>
                </c:pt>
                <c:pt idx="446">
                  <c:v>724.66283368108088</c:v>
                </c:pt>
                <c:pt idx="447">
                  <c:v>724.6564248043353</c:v>
                </c:pt>
                <c:pt idx="448">
                  <c:v>724.64964772497865</c:v>
                </c:pt>
                <c:pt idx="449">
                  <c:v>724.64250244372931</c:v>
                </c:pt>
                <c:pt idx="450">
                  <c:v>724.63498896144017</c:v>
                </c:pt>
                <c:pt idx="451">
                  <c:v>724.62710727911497</c:v>
                </c:pt>
                <c:pt idx="452">
                  <c:v>724.61885739794548</c:v>
                </c:pt>
                <c:pt idx="453">
                  <c:v>724.61023931924558</c:v>
                </c:pt>
                <c:pt idx="454">
                  <c:v>724.60125304452299</c:v>
                </c:pt>
                <c:pt idx="455">
                  <c:v>724.59189857537501</c:v>
                </c:pt>
                <c:pt idx="456">
                  <c:v>724.58217591362313</c:v>
                </c:pt>
                <c:pt idx="457">
                  <c:v>724.57208506118093</c:v>
                </c:pt>
                <c:pt idx="458">
                  <c:v>724.56162602015695</c:v>
                </c:pt>
                <c:pt idx="459">
                  <c:v>724.55079879280504</c:v>
                </c:pt>
                <c:pt idx="460">
                  <c:v>724.53960338153172</c:v>
                </c:pt>
                <c:pt idx="461">
                  <c:v>724.52803978888107</c:v>
                </c:pt>
                <c:pt idx="462">
                  <c:v>724.51610801757806</c:v>
                </c:pt>
                <c:pt idx="463">
                  <c:v>724.50380807050226</c:v>
                </c:pt>
                <c:pt idx="464">
                  <c:v>724.49113995064624</c:v>
                </c:pt>
                <c:pt idx="465">
                  <c:v>724.47810366119222</c:v>
                </c:pt>
                <c:pt idx="466">
                  <c:v>724.46469920548134</c:v>
                </c:pt>
                <c:pt idx="467">
                  <c:v>724.45092658699161</c:v>
                </c:pt>
                <c:pt idx="468">
                  <c:v>724.43678580935295</c:v>
                </c:pt>
                <c:pt idx="469">
                  <c:v>724.42227687636489</c:v>
                </c:pt>
                <c:pt idx="470">
                  <c:v>724.40739979197201</c:v>
                </c:pt>
                <c:pt idx="471">
                  <c:v>724.39215456025693</c:v>
                </c:pt>
                <c:pt idx="472">
                  <c:v>724.37654118549392</c:v>
                </c:pt>
                <c:pt idx="473">
                  <c:v>724.36055967209154</c:v>
                </c:pt>
                <c:pt idx="474">
                  <c:v>724.34421002459987</c:v>
                </c:pt>
                <c:pt idx="475">
                  <c:v>724.32749224773113</c:v>
                </c:pt>
                <c:pt idx="476">
                  <c:v>724.31040634636611</c:v>
                </c:pt>
                <c:pt idx="477">
                  <c:v>724.29295232552477</c:v>
                </c:pt>
                <c:pt idx="478">
                  <c:v>724.27513019038474</c:v>
                </c:pt>
                <c:pt idx="479">
                  <c:v>724.25693994628421</c:v>
                </c:pt>
                <c:pt idx="480">
                  <c:v>724.23838159870752</c:v>
                </c:pt>
                <c:pt idx="481">
                  <c:v>724.21945515328275</c:v>
                </c:pt>
                <c:pt idx="482">
                  <c:v>724.2001606158268</c:v>
                </c:pt>
                <c:pt idx="483">
                  <c:v>724.18049799227299</c:v>
                </c:pt>
                <c:pt idx="484">
                  <c:v>724.16046728873971</c:v>
                </c:pt>
                <c:pt idx="485">
                  <c:v>724.14006851147167</c:v>
                </c:pt>
                <c:pt idx="486">
                  <c:v>724.11930166688649</c:v>
                </c:pt>
                <c:pt idx="487">
                  <c:v>724.09816676155481</c:v>
                </c:pt>
                <c:pt idx="488">
                  <c:v>724.07666380218393</c:v>
                </c:pt>
                <c:pt idx="489">
                  <c:v>724.0547927956618</c:v>
                </c:pt>
                <c:pt idx="490">
                  <c:v>724.03255374901971</c:v>
                </c:pt>
                <c:pt idx="491">
                  <c:v>724.00994666943893</c:v>
                </c:pt>
                <c:pt idx="492">
                  <c:v>723.98697156425203</c:v>
                </c:pt>
                <c:pt idx="493">
                  <c:v>723.9636284409537</c:v>
                </c:pt>
                <c:pt idx="494">
                  <c:v>723.93991730720325</c:v>
                </c:pt>
                <c:pt idx="495">
                  <c:v>723.91583817078094</c:v>
                </c:pt>
                <c:pt idx="496">
                  <c:v>723.89139103965806</c:v>
                </c:pt>
                <c:pt idx="497">
                  <c:v>723.86657592194513</c:v>
                </c:pt>
                <c:pt idx="498">
                  <c:v>723.84139282589695</c:v>
                </c:pt>
                <c:pt idx="499">
                  <c:v>723.81584175995522</c:v>
                </c:pt>
                <c:pt idx="500">
                  <c:v>723.78992273266545</c:v>
                </c:pt>
                <c:pt idx="501">
                  <c:v>723.76363575275775</c:v>
                </c:pt>
                <c:pt idx="502">
                  <c:v>723.73698082914689</c:v>
                </c:pt>
                <c:pt idx="503">
                  <c:v>723.70995797084561</c:v>
                </c:pt>
                <c:pt idx="504">
                  <c:v>723.68256718703765</c:v>
                </c:pt>
                <c:pt idx="505">
                  <c:v>723.65480848709524</c:v>
                </c:pt>
                <c:pt idx="506">
                  <c:v>723.62668188049895</c:v>
                </c:pt>
                <c:pt idx="507">
                  <c:v>723.59818737691819</c:v>
                </c:pt>
                <c:pt idx="508">
                  <c:v>723.56932498614742</c:v>
                </c:pt>
                <c:pt idx="509">
                  <c:v>723.54009471818699</c:v>
                </c:pt>
                <c:pt idx="510">
                  <c:v>723.51049658311319</c:v>
                </c:pt>
                <c:pt idx="511">
                  <c:v>723.48053059121196</c:v>
                </c:pt>
                <c:pt idx="512">
                  <c:v>723.45019675293929</c:v>
                </c:pt>
                <c:pt idx="513">
                  <c:v>723.41949507885488</c:v>
                </c:pt>
                <c:pt idx="514">
                  <c:v>723.3884255797002</c:v>
                </c:pt>
                <c:pt idx="515">
                  <c:v>723.35698826636735</c:v>
                </c:pt>
                <c:pt idx="516">
                  <c:v>723.3251831499249</c:v>
                </c:pt>
                <c:pt idx="517">
                  <c:v>723.29301024155768</c:v>
                </c:pt>
                <c:pt idx="518">
                  <c:v>723.26046955260506</c:v>
                </c:pt>
                <c:pt idx="519">
                  <c:v>723.22756109462898</c:v>
                </c:pt>
                <c:pt idx="520">
                  <c:v>723.19428487925052</c:v>
                </c:pt>
                <c:pt idx="521">
                  <c:v>723.16064091832061</c:v>
                </c:pt>
                <c:pt idx="522">
                  <c:v>723.12662922379388</c:v>
                </c:pt>
                <c:pt idx="523">
                  <c:v>723.09224980782062</c:v>
                </c:pt>
                <c:pt idx="524">
                  <c:v>723.05750268268991</c:v>
                </c:pt>
                <c:pt idx="525">
                  <c:v>723.02238786083183</c:v>
                </c:pt>
                <c:pt idx="526">
                  <c:v>722.98690535485503</c:v>
                </c:pt>
                <c:pt idx="527">
                  <c:v>722.95105517751085</c:v>
                </c:pt>
                <c:pt idx="528">
                  <c:v>722.91483734169469</c:v>
                </c:pt>
                <c:pt idx="529">
                  <c:v>722.87825186047121</c:v>
                </c:pt>
                <c:pt idx="530">
                  <c:v>722.84129874708606</c:v>
                </c:pt>
                <c:pt idx="531">
                  <c:v>722.80397801486652</c:v>
                </c:pt>
                <c:pt idx="532">
                  <c:v>722.76628967738702</c:v>
                </c:pt>
                <c:pt idx="533">
                  <c:v>722.7282337482892</c:v>
                </c:pt>
                <c:pt idx="534">
                  <c:v>722.6898102414475</c:v>
                </c:pt>
                <c:pt idx="535">
                  <c:v>722.65101917083246</c:v>
                </c:pt>
                <c:pt idx="536">
                  <c:v>722.61186055059989</c:v>
                </c:pt>
                <c:pt idx="537">
                  <c:v>722.57233439505228</c:v>
                </c:pt>
                <c:pt idx="538">
                  <c:v>722.53244071863821</c:v>
                </c:pt>
                <c:pt idx="539">
                  <c:v>722.4921795359927</c:v>
                </c:pt>
                <c:pt idx="540">
                  <c:v>722.45155086188186</c:v>
                </c:pt>
                <c:pt idx="541">
                  <c:v>722.4105547112199</c:v>
                </c:pt>
                <c:pt idx="542">
                  <c:v>722.36919109910207</c:v>
                </c:pt>
                <c:pt idx="543">
                  <c:v>722.32746004074886</c:v>
                </c:pt>
                <c:pt idx="544">
                  <c:v>722.28536155156974</c:v>
                </c:pt>
                <c:pt idx="545">
                  <c:v>722.24289564709875</c:v>
                </c:pt>
                <c:pt idx="546">
                  <c:v>722.20006234304731</c:v>
                </c:pt>
                <c:pt idx="547">
                  <c:v>722.15686165526381</c:v>
                </c:pt>
                <c:pt idx="548">
                  <c:v>722.11329359976367</c:v>
                </c:pt>
                <c:pt idx="549">
                  <c:v>722.0693581927153</c:v>
                </c:pt>
                <c:pt idx="550">
                  <c:v>722.02505545046097</c:v>
                </c:pt>
                <c:pt idx="551">
                  <c:v>721.98038538946287</c:v>
                </c:pt>
                <c:pt idx="552">
                  <c:v>721.93534802635622</c:v>
                </c:pt>
                <c:pt idx="553">
                  <c:v>721.88994337795373</c:v>
                </c:pt>
                <c:pt idx="554">
                  <c:v>721.84417146118119</c:v>
                </c:pt>
                <c:pt idx="555">
                  <c:v>721.79803229315405</c:v>
                </c:pt>
                <c:pt idx="556">
                  <c:v>721.75152589111542</c:v>
                </c:pt>
                <c:pt idx="557">
                  <c:v>721.70465227250861</c:v>
                </c:pt>
                <c:pt idx="558">
                  <c:v>721.65741145487971</c:v>
                </c:pt>
                <c:pt idx="559">
                  <c:v>721.60980345596442</c:v>
                </c:pt>
                <c:pt idx="560">
                  <c:v>721.56182829365423</c:v>
                </c:pt>
                <c:pt idx="561">
                  <c:v>721.51348598597519</c:v>
                </c:pt>
                <c:pt idx="562">
                  <c:v>721.46477655112972</c:v>
                </c:pt>
                <c:pt idx="563">
                  <c:v>721.41570000745787</c:v>
                </c:pt>
                <c:pt idx="564">
                  <c:v>721.36625637349584</c:v>
                </c:pt>
                <c:pt idx="565">
                  <c:v>721.31644566787395</c:v>
                </c:pt>
                <c:pt idx="566">
                  <c:v>721.26626790941191</c:v>
                </c:pt>
                <c:pt idx="567">
                  <c:v>721.21572311711782</c:v>
                </c:pt>
                <c:pt idx="568">
                  <c:v>721.16481131009425</c:v>
                </c:pt>
                <c:pt idx="569">
                  <c:v>721.11353250762465</c:v>
                </c:pt>
                <c:pt idx="570">
                  <c:v>721.0618867291771</c:v>
                </c:pt>
                <c:pt idx="571">
                  <c:v>721.00987399433052</c:v>
                </c:pt>
                <c:pt idx="572">
                  <c:v>720.95749432285038</c:v>
                </c:pt>
                <c:pt idx="573">
                  <c:v>720.90474773466246</c:v>
                </c:pt>
                <c:pt idx="574">
                  <c:v>720.85163424980578</c:v>
                </c:pt>
                <c:pt idx="575">
                  <c:v>720.79815388853194</c:v>
                </c:pt>
                <c:pt idx="576">
                  <c:v>720.74430667121715</c:v>
                </c:pt>
                <c:pt idx="577">
                  <c:v>720.69009261838335</c:v>
                </c:pt>
                <c:pt idx="578">
                  <c:v>720.63551175074338</c:v>
                </c:pt>
                <c:pt idx="579">
                  <c:v>720.58056408914388</c:v>
                </c:pt>
                <c:pt idx="580">
                  <c:v>720.52524965459736</c:v>
                </c:pt>
                <c:pt idx="581">
                  <c:v>720.46956846825901</c:v>
                </c:pt>
                <c:pt idx="582">
                  <c:v>720.41352055145637</c:v>
                </c:pt>
                <c:pt idx="583">
                  <c:v>720.3571059256758</c:v>
                </c:pt>
                <c:pt idx="584">
                  <c:v>720.30032461253211</c:v>
                </c:pt>
                <c:pt idx="585">
                  <c:v>720.24317663382976</c:v>
                </c:pt>
                <c:pt idx="586">
                  <c:v>720.18566201151805</c:v>
                </c:pt>
                <c:pt idx="587">
                  <c:v>720.12778076770394</c:v>
                </c:pt>
                <c:pt idx="588">
                  <c:v>720.06953292464505</c:v>
                </c:pt>
                <c:pt idx="589">
                  <c:v>720.01091850475359</c:v>
                </c:pt>
                <c:pt idx="590">
                  <c:v>719.95193753061005</c:v>
                </c:pt>
                <c:pt idx="591">
                  <c:v>719.89259002496544</c:v>
                </c:pt>
                <c:pt idx="592">
                  <c:v>719.83287601068707</c:v>
                </c:pt>
                <c:pt idx="593">
                  <c:v>719.7727955108287</c:v>
                </c:pt>
                <c:pt idx="594">
                  <c:v>719.71234854859119</c:v>
                </c:pt>
                <c:pt idx="595">
                  <c:v>719.65153514734288</c:v>
                </c:pt>
                <c:pt idx="596">
                  <c:v>719.59035533060501</c:v>
                </c:pt>
                <c:pt idx="597">
                  <c:v>719.52880912205217</c:v>
                </c:pt>
                <c:pt idx="598">
                  <c:v>719.46689654550164</c:v>
                </c:pt>
                <c:pt idx="599">
                  <c:v>719.40461762496079</c:v>
                </c:pt>
                <c:pt idx="600">
                  <c:v>719.34197238457762</c:v>
                </c:pt>
                <c:pt idx="601">
                  <c:v>719.2789608486471</c:v>
                </c:pt>
                <c:pt idx="602">
                  <c:v>719.21558304162988</c:v>
                </c:pt>
                <c:pt idx="603">
                  <c:v>719.15183898816883</c:v>
                </c:pt>
                <c:pt idx="604">
                  <c:v>719.08772871301744</c:v>
                </c:pt>
                <c:pt idx="605">
                  <c:v>719.02325224112269</c:v>
                </c:pt>
                <c:pt idx="606">
                  <c:v>718.9584095975739</c:v>
                </c:pt>
                <c:pt idx="607">
                  <c:v>718.89320080762218</c:v>
                </c:pt>
                <c:pt idx="608">
                  <c:v>718.82762589667186</c:v>
                </c:pt>
                <c:pt idx="609">
                  <c:v>718.76168489030181</c:v>
                </c:pt>
                <c:pt idx="610">
                  <c:v>718.69537781422218</c:v>
                </c:pt>
                <c:pt idx="611">
                  <c:v>718.62870469432085</c:v>
                </c:pt>
                <c:pt idx="612">
                  <c:v>718.56166555662128</c:v>
                </c:pt>
                <c:pt idx="613">
                  <c:v>718.49426042734046</c:v>
                </c:pt>
                <c:pt idx="614">
                  <c:v>718.42648933282305</c:v>
                </c:pt>
                <c:pt idx="615">
                  <c:v>718.35835229959673</c:v>
                </c:pt>
                <c:pt idx="616">
                  <c:v>718.28984935432129</c:v>
                </c:pt>
                <c:pt idx="617">
                  <c:v>718.2209805238258</c:v>
                </c:pt>
                <c:pt idx="618">
                  <c:v>718.15174583509213</c:v>
                </c:pt>
                <c:pt idx="619">
                  <c:v>718.0821453152746</c:v>
                </c:pt>
                <c:pt idx="620">
                  <c:v>718.01217899167807</c:v>
                </c:pt>
                <c:pt idx="621">
                  <c:v>717.94184689176245</c:v>
                </c:pt>
                <c:pt idx="622">
                  <c:v>717.87114904314444</c:v>
                </c:pt>
                <c:pt idx="623">
                  <c:v>717.80008547361103</c:v>
                </c:pt>
                <c:pt idx="624">
                  <c:v>717.72865621109599</c:v>
                </c:pt>
                <c:pt idx="625">
                  <c:v>717.65686128368736</c:v>
                </c:pt>
                <c:pt idx="626">
                  <c:v>717.58470071964052</c:v>
                </c:pt>
                <c:pt idx="627">
                  <c:v>717.51217454738401</c:v>
                </c:pt>
                <c:pt idx="628">
                  <c:v>717.43928279547401</c:v>
                </c:pt>
                <c:pt idx="629">
                  <c:v>717.36602549263739</c:v>
                </c:pt>
                <c:pt idx="630">
                  <c:v>717.2924026677689</c:v>
                </c:pt>
                <c:pt idx="631">
                  <c:v>717.21841434992393</c:v>
                </c:pt>
                <c:pt idx="632">
                  <c:v>717.14406056829228</c:v>
                </c:pt>
                <c:pt idx="633">
                  <c:v>717.06934135224969</c:v>
                </c:pt>
                <c:pt idx="634">
                  <c:v>716.99425673132544</c:v>
                </c:pt>
                <c:pt idx="635">
                  <c:v>716.91880673519233</c:v>
                </c:pt>
                <c:pt idx="636">
                  <c:v>716.8429913936908</c:v>
                </c:pt>
                <c:pt idx="637">
                  <c:v>716.76681073682357</c:v>
                </c:pt>
                <c:pt idx="638">
                  <c:v>716.69026479475383</c:v>
                </c:pt>
                <c:pt idx="639">
                  <c:v>716.61335359781003</c:v>
                </c:pt>
                <c:pt idx="640">
                  <c:v>716.53607717645411</c:v>
                </c:pt>
                <c:pt idx="641">
                  <c:v>716.4584355613232</c:v>
                </c:pt>
                <c:pt idx="642">
                  <c:v>716.38042878321767</c:v>
                </c:pt>
                <c:pt idx="643">
                  <c:v>716.30205687309387</c:v>
                </c:pt>
                <c:pt idx="644">
                  <c:v>716.22331986208326</c:v>
                </c:pt>
                <c:pt idx="645">
                  <c:v>716.14421778144242</c:v>
                </c:pt>
                <c:pt idx="646">
                  <c:v>716.0647506625985</c:v>
                </c:pt>
                <c:pt idx="647">
                  <c:v>715.98491853716598</c:v>
                </c:pt>
                <c:pt idx="648">
                  <c:v>715.90472143688555</c:v>
                </c:pt>
                <c:pt idx="649">
                  <c:v>715.82415939367002</c:v>
                </c:pt>
                <c:pt idx="650">
                  <c:v>715.74323243960293</c:v>
                </c:pt>
                <c:pt idx="651">
                  <c:v>715.66194060690555</c:v>
                </c:pt>
                <c:pt idx="652">
                  <c:v>715.58028392797905</c:v>
                </c:pt>
                <c:pt idx="653">
                  <c:v>715.49826243536734</c:v>
                </c:pt>
                <c:pt idx="654">
                  <c:v>715.41587616178674</c:v>
                </c:pt>
                <c:pt idx="655">
                  <c:v>715.33312514011732</c:v>
                </c:pt>
                <c:pt idx="656">
                  <c:v>715.25000940337895</c:v>
                </c:pt>
                <c:pt idx="657">
                  <c:v>715.16652898476457</c:v>
                </c:pt>
                <c:pt idx="658">
                  <c:v>715.08268391763784</c:v>
                </c:pt>
                <c:pt idx="659">
                  <c:v>714.99847423549716</c:v>
                </c:pt>
                <c:pt idx="660">
                  <c:v>714.91389997203248</c:v>
                </c:pt>
                <c:pt idx="661">
                  <c:v>714.82896116105076</c:v>
                </c:pt>
                <c:pt idx="662">
                  <c:v>714.74365783657481</c:v>
                </c:pt>
                <c:pt idx="663">
                  <c:v>714.65799003274242</c:v>
                </c:pt>
                <c:pt idx="664">
                  <c:v>714.57195778387199</c:v>
                </c:pt>
                <c:pt idx="665">
                  <c:v>714.48556112444214</c:v>
                </c:pt>
                <c:pt idx="666">
                  <c:v>714.39880008908426</c:v>
                </c:pt>
                <c:pt idx="667">
                  <c:v>714.31167471259118</c:v>
                </c:pt>
                <c:pt idx="668">
                  <c:v>714.22418502993094</c:v>
                </c:pt>
                <c:pt idx="669">
                  <c:v>714.1363310762008</c:v>
                </c:pt>
                <c:pt idx="670">
                  <c:v>714.04811288670862</c:v>
                </c:pt>
                <c:pt idx="671">
                  <c:v>713.9595304968708</c:v>
                </c:pt>
                <c:pt idx="672">
                  <c:v>713.87058394229018</c:v>
                </c:pt>
                <c:pt idx="673">
                  <c:v>713.78127325874516</c:v>
                </c:pt>
                <c:pt idx="674">
                  <c:v>713.69159848213792</c:v>
                </c:pt>
                <c:pt idx="675">
                  <c:v>713.60155964856165</c:v>
                </c:pt>
                <c:pt idx="676">
                  <c:v>713.5111567942588</c:v>
                </c:pt>
                <c:pt idx="677">
                  <c:v>713.42038995564417</c:v>
                </c:pt>
                <c:pt idx="678">
                  <c:v>713.32925916926217</c:v>
                </c:pt>
                <c:pt idx="679">
                  <c:v>713.23776447186856</c:v>
                </c:pt>
                <c:pt idx="680">
                  <c:v>713.14590590034538</c:v>
                </c:pt>
                <c:pt idx="681">
                  <c:v>713.05368349173739</c:v>
                </c:pt>
                <c:pt idx="682">
                  <c:v>712.96109728325268</c:v>
                </c:pt>
                <c:pt idx="683">
                  <c:v>712.86814731229094</c:v>
                </c:pt>
                <c:pt idx="684">
                  <c:v>712.77483361636132</c:v>
                </c:pt>
                <c:pt idx="685">
                  <c:v>712.68115623317772</c:v>
                </c:pt>
                <c:pt idx="686">
                  <c:v>712.5871152005941</c:v>
                </c:pt>
                <c:pt idx="687">
                  <c:v>712.49271055663087</c:v>
                </c:pt>
                <c:pt idx="688">
                  <c:v>712.397942339476</c:v>
                </c:pt>
                <c:pt idx="689">
                  <c:v>712.3028105874796</c:v>
                </c:pt>
                <c:pt idx="690">
                  <c:v>712.20731533913829</c:v>
                </c:pt>
                <c:pt idx="691">
                  <c:v>712.111456633128</c:v>
                </c:pt>
                <c:pt idx="692">
                  <c:v>712.01523450828404</c:v>
                </c:pt>
                <c:pt idx="693">
                  <c:v>711.91864900359872</c:v>
                </c:pt>
                <c:pt idx="694">
                  <c:v>711.82170015822214</c:v>
                </c:pt>
                <c:pt idx="695">
                  <c:v>711.72438801148496</c:v>
                </c:pt>
                <c:pt idx="696">
                  <c:v>711.62671260285856</c:v>
                </c:pt>
                <c:pt idx="697">
                  <c:v>711.52867397198656</c:v>
                </c:pt>
                <c:pt idx="698">
                  <c:v>711.4302721586854</c:v>
                </c:pt>
                <c:pt idx="699">
                  <c:v>711.33150720291883</c:v>
                </c:pt>
                <c:pt idx="700">
                  <c:v>711.23237914482115</c:v>
                </c:pt>
                <c:pt idx="701">
                  <c:v>711.13288802468048</c:v>
                </c:pt>
                <c:pt idx="702">
                  <c:v>711.03303388295501</c:v>
                </c:pt>
                <c:pt idx="703">
                  <c:v>710.93281676027698</c:v>
                </c:pt>
                <c:pt idx="704">
                  <c:v>710.8322366974171</c:v>
                </c:pt>
                <c:pt idx="705">
                  <c:v>710.7312937353239</c:v>
                </c:pt>
                <c:pt idx="706">
                  <c:v>710.62998791511689</c:v>
                </c:pt>
                <c:pt idx="707">
                  <c:v>710.52831927805209</c:v>
                </c:pt>
                <c:pt idx="708">
                  <c:v>710.42628786559067</c:v>
                </c:pt>
                <c:pt idx="709">
                  <c:v>710.32389371929321</c:v>
                </c:pt>
                <c:pt idx="710">
                  <c:v>710.22113688095783</c:v>
                </c:pt>
                <c:pt idx="711">
                  <c:v>710.11801739249006</c:v>
                </c:pt>
                <c:pt idx="712">
                  <c:v>710.01453529599485</c:v>
                </c:pt>
                <c:pt idx="713">
                  <c:v>709.9106906337222</c:v>
                </c:pt>
                <c:pt idx="714">
                  <c:v>709.80648344808696</c:v>
                </c:pt>
                <c:pt idx="715">
                  <c:v>709.70191378166271</c:v>
                </c:pt>
                <c:pt idx="716">
                  <c:v>709.59698167720228</c:v>
                </c:pt>
                <c:pt idx="717">
                  <c:v>709.49168717759858</c:v>
                </c:pt>
                <c:pt idx="718">
                  <c:v>709.38603032595097</c:v>
                </c:pt>
                <c:pt idx="719">
                  <c:v>709.28001116547512</c:v>
                </c:pt>
                <c:pt idx="720">
                  <c:v>709.1736297395712</c:v>
                </c:pt>
                <c:pt idx="721">
                  <c:v>709.06688609181947</c:v>
                </c:pt>
                <c:pt idx="722">
                  <c:v>708.95978026593025</c:v>
                </c:pt>
                <c:pt idx="723">
                  <c:v>708.85231230580746</c:v>
                </c:pt>
                <c:pt idx="724">
                  <c:v>708.7444822554985</c:v>
                </c:pt>
                <c:pt idx="725">
                  <c:v>708.63629015923743</c:v>
                </c:pt>
                <c:pt idx="726">
                  <c:v>708.52773606140443</c:v>
                </c:pt>
                <c:pt idx="727">
                  <c:v>708.41882000656233</c:v>
                </c:pt>
                <c:pt idx="728">
                  <c:v>708.30954203940496</c:v>
                </c:pt>
                <c:pt idx="729">
                  <c:v>708.19990220483317</c:v>
                </c:pt>
                <c:pt idx="730">
                  <c:v>708.08990054788205</c:v>
                </c:pt>
                <c:pt idx="731">
                  <c:v>707.97953711376783</c:v>
                </c:pt>
                <c:pt idx="732">
                  <c:v>707.86881194785428</c:v>
                </c:pt>
                <c:pt idx="733">
                  <c:v>707.75772509569151</c:v>
                </c:pt>
                <c:pt idx="734">
                  <c:v>707.64627660297413</c:v>
                </c:pt>
                <c:pt idx="735">
                  <c:v>707.53446651559318</c:v>
                </c:pt>
                <c:pt idx="736">
                  <c:v>707.42229487956149</c:v>
                </c:pt>
                <c:pt idx="737">
                  <c:v>707.30976174108469</c:v>
                </c:pt>
                <c:pt idx="738">
                  <c:v>707.19686714654642</c:v>
                </c:pt>
                <c:pt idx="739">
                  <c:v>707.08361114246611</c:v>
                </c:pt>
                <c:pt idx="740">
                  <c:v>706.9699937755455</c:v>
                </c:pt>
                <c:pt idx="741">
                  <c:v>706.85601509263211</c:v>
                </c:pt>
                <c:pt idx="742">
                  <c:v>706.74167514078295</c:v>
                </c:pt>
                <c:pt idx="743">
                  <c:v>706.62697396716908</c:v>
                </c:pt>
                <c:pt idx="744">
                  <c:v>706.5119116191546</c:v>
                </c:pt>
                <c:pt idx="745">
                  <c:v>706.39648814428563</c:v>
                </c:pt>
                <c:pt idx="746">
                  <c:v>706.28070359023661</c:v>
                </c:pt>
                <c:pt idx="747">
                  <c:v>706.16455800486449</c:v>
                </c:pt>
                <c:pt idx="748">
                  <c:v>706.04805143620035</c:v>
                </c:pt>
                <c:pt idx="749">
                  <c:v>705.93118393244504</c:v>
                </c:pt>
                <c:pt idx="750">
                  <c:v>705.81395554193114</c:v>
                </c:pt>
                <c:pt idx="751">
                  <c:v>705.69636631320702</c:v>
                </c:pt>
                <c:pt idx="752">
                  <c:v>705.57841629495078</c:v>
                </c:pt>
                <c:pt idx="753">
                  <c:v>705.46010553604037</c:v>
                </c:pt>
                <c:pt idx="754">
                  <c:v>705.34143408546754</c:v>
                </c:pt>
                <c:pt idx="755">
                  <c:v>705.2224019924472</c:v>
                </c:pt>
                <c:pt idx="756">
                  <c:v>705.10300930632513</c:v>
                </c:pt>
                <c:pt idx="757">
                  <c:v>704.98325607663139</c:v>
                </c:pt>
                <c:pt idx="758">
                  <c:v>704.86314235304735</c:v>
                </c:pt>
                <c:pt idx="759">
                  <c:v>704.74266818545732</c:v>
                </c:pt>
                <c:pt idx="760">
                  <c:v>704.62183362385713</c:v>
                </c:pt>
                <c:pt idx="761">
                  <c:v>704.50063871845896</c:v>
                </c:pt>
                <c:pt idx="762">
                  <c:v>704.37908351961505</c:v>
                </c:pt>
                <c:pt idx="763">
                  <c:v>704.25716807785375</c:v>
                </c:pt>
                <c:pt idx="764">
                  <c:v>704.13489244387995</c:v>
                </c:pt>
                <c:pt idx="765">
                  <c:v>704.01225666855214</c:v>
                </c:pt>
                <c:pt idx="766">
                  <c:v>703.88926080288877</c:v>
                </c:pt>
                <c:pt idx="767">
                  <c:v>703.76590489810246</c:v>
                </c:pt>
                <c:pt idx="768">
                  <c:v>703.64218900555124</c:v>
                </c:pt>
                <c:pt idx="769">
                  <c:v>703.5181131767855</c:v>
                </c:pt>
                <c:pt idx="770">
                  <c:v>703.39367746348842</c:v>
                </c:pt>
                <c:pt idx="771">
                  <c:v>703.26888191753812</c:v>
                </c:pt>
                <c:pt idx="772">
                  <c:v>703.14372659097103</c:v>
                </c:pt>
                <c:pt idx="773">
                  <c:v>703.01821153600315</c:v>
                </c:pt>
                <c:pt idx="774">
                  <c:v>702.89233680499296</c:v>
                </c:pt>
                <c:pt idx="775">
                  <c:v>702.7661024505046</c:v>
                </c:pt>
                <c:pt idx="776">
                  <c:v>702.63950852523635</c:v>
                </c:pt>
                <c:pt idx="777">
                  <c:v>702.5125550820801</c:v>
                </c:pt>
                <c:pt idx="778">
                  <c:v>702.38524217407087</c:v>
                </c:pt>
                <c:pt idx="779">
                  <c:v>702.25756985444127</c:v>
                </c:pt>
                <c:pt idx="780">
                  <c:v>702.12953817656626</c:v>
                </c:pt>
                <c:pt idx="781">
                  <c:v>702.00114719401324</c:v>
                </c:pt>
                <c:pt idx="782">
                  <c:v>701.87239696050062</c:v>
                </c:pt>
                <c:pt idx="783">
                  <c:v>701.74328752993927</c:v>
                </c:pt>
                <c:pt idx="784">
                  <c:v>701.6138189563718</c:v>
                </c:pt>
                <c:pt idx="785">
                  <c:v>701.48399129403595</c:v>
                </c:pt>
                <c:pt idx="786">
                  <c:v>701.35380459734677</c:v>
                </c:pt>
                <c:pt idx="787">
                  <c:v>701.2232589208611</c:v>
                </c:pt>
                <c:pt idx="788">
                  <c:v>701.09235431933416</c:v>
                </c:pt>
                <c:pt idx="789">
                  <c:v>700.96109084766681</c:v>
                </c:pt>
                <c:pt idx="790">
                  <c:v>700.82946856095305</c:v>
                </c:pt>
                <c:pt idx="791">
                  <c:v>700.69748751443581</c:v>
                </c:pt>
                <c:pt idx="792">
                  <c:v>700.56514776353015</c:v>
                </c:pt>
                <c:pt idx="793">
                  <c:v>700.43244936384508</c:v>
                </c:pt>
                <c:pt idx="794">
                  <c:v>700.2993923711291</c:v>
                </c:pt>
                <c:pt idx="795">
                  <c:v>700.16597684132012</c:v>
                </c:pt>
                <c:pt idx="796">
                  <c:v>700.0322028305078</c:v>
                </c:pt>
                <c:pt idx="797">
                  <c:v>699.89807039497987</c:v>
                </c:pt>
                <c:pt idx="798">
                  <c:v>699.76357959117536</c:v>
                </c:pt>
                <c:pt idx="799">
                  <c:v>699.62873047571441</c:v>
                </c:pt>
                <c:pt idx="800">
                  <c:v>699.49352310536904</c:v>
                </c:pt>
                <c:pt idx="801">
                  <c:v>699.3579575370984</c:v>
                </c:pt>
                <c:pt idx="802">
                  <c:v>699.22203382803571</c:v>
                </c:pt>
                <c:pt idx="803">
                  <c:v>699.08575203548094</c:v>
                </c:pt>
                <c:pt idx="804">
                  <c:v>698.94911221688881</c:v>
                </c:pt>
                <c:pt idx="805">
                  <c:v>698.81211442990718</c:v>
                </c:pt>
                <c:pt idx="806">
                  <c:v>698.67475873233798</c:v>
                </c:pt>
                <c:pt idx="807">
                  <c:v>698.53704518218626</c:v>
                </c:pt>
                <c:pt idx="808">
                  <c:v>698.3989738375858</c:v>
                </c:pt>
                <c:pt idx="809">
                  <c:v>698.26054475686021</c:v>
                </c:pt>
                <c:pt idx="810">
                  <c:v>698.12175799852707</c:v>
                </c:pt>
                <c:pt idx="811">
                  <c:v>697.98261362124276</c:v>
                </c:pt>
                <c:pt idx="812">
                  <c:v>697.8431116838517</c:v>
                </c:pt>
                <c:pt idx="813">
                  <c:v>697.7032522453535</c:v>
                </c:pt>
                <c:pt idx="814">
                  <c:v>697.56303536495193</c:v>
                </c:pt>
                <c:pt idx="815">
                  <c:v>697.42246110199665</c:v>
                </c:pt>
                <c:pt idx="816">
                  <c:v>697.28152951602044</c:v>
                </c:pt>
                <c:pt idx="817">
                  <c:v>697.14024066672084</c:v>
                </c:pt>
                <c:pt idx="818">
                  <c:v>696.99859461398</c:v>
                </c:pt>
                <c:pt idx="819">
                  <c:v>696.85659141782537</c:v>
                </c:pt>
                <c:pt idx="820">
                  <c:v>696.71423113850551</c:v>
                </c:pt>
                <c:pt idx="821">
                  <c:v>696.57151383639405</c:v>
                </c:pt>
                <c:pt idx="822">
                  <c:v>696.42843957205957</c:v>
                </c:pt>
                <c:pt idx="823">
                  <c:v>696.28500840624633</c:v>
                </c:pt>
                <c:pt idx="824">
                  <c:v>696.14122039985637</c:v>
                </c:pt>
                <c:pt idx="825">
                  <c:v>695.99707561398247</c:v>
                </c:pt>
                <c:pt idx="826">
                  <c:v>695.85257410988083</c:v>
                </c:pt>
                <c:pt idx="827">
                  <c:v>695.70771594897496</c:v>
                </c:pt>
                <c:pt idx="828">
                  <c:v>695.5625011928812</c:v>
                </c:pt>
                <c:pt idx="829">
                  <c:v>695.4169299033756</c:v>
                </c:pt>
                <c:pt idx="830">
                  <c:v>695.27100214241705</c:v>
                </c:pt>
                <c:pt idx="831">
                  <c:v>695.12471797211856</c:v>
                </c:pt>
                <c:pt idx="832">
                  <c:v>694.9780774547844</c:v>
                </c:pt>
                <c:pt idx="833">
                  <c:v>694.83108065289207</c:v>
                </c:pt>
                <c:pt idx="834">
                  <c:v>694.683727629087</c:v>
                </c:pt>
                <c:pt idx="835">
                  <c:v>648.2512158788295</c:v>
                </c:pt>
                <c:pt idx="836">
                  <c:v>604.85815261817061</c:v>
                </c:pt>
                <c:pt idx="837">
                  <c:v>564.3055771023071</c:v>
                </c:pt>
                <c:pt idx="838">
                  <c:v>526.40755245511014</c:v>
                </c:pt>
                <c:pt idx="839">
                  <c:v>490.99031313333887</c:v>
                </c:pt>
                <c:pt idx="840">
                  <c:v>457.89146819740898</c:v>
                </c:pt>
                <c:pt idx="841">
                  <c:v>426.95925673565074</c:v>
                </c:pt>
                <c:pt idx="842">
                  <c:v>398.05185202811367</c:v>
                </c:pt>
                <c:pt idx="843">
                  <c:v>371.03671125945471</c:v>
                </c:pt>
                <c:pt idx="844">
                  <c:v>345.78996779928588</c:v>
                </c:pt>
                <c:pt idx="845">
                  <c:v>322.19586326354209</c:v>
                </c:pt>
                <c:pt idx="846">
                  <c:v>300.14621675281995</c:v>
                </c:pt>
                <c:pt idx="847">
                  <c:v>279.53992883410467</c:v>
                </c:pt>
                <c:pt idx="848">
                  <c:v>260.28251799159943</c:v>
                </c:pt>
                <c:pt idx="849">
                  <c:v>242.28568742124597</c:v>
                </c:pt>
                <c:pt idx="850">
                  <c:v>225.46692018265531</c:v>
                </c:pt>
                <c:pt idx="851">
                  <c:v>209.74910085218556</c:v>
                </c:pt>
                <c:pt idx="852">
                  <c:v>195.06016194241613</c:v>
                </c:pt>
                <c:pt idx="853">
                  <c:v>181.33275346682274</c:v>
                </c:pt>
                <c:pt idx="854">
                  <c:v>168.50393413457911</c:v>
                </c:pt>
                <c:pt idx="855">
                  <c:v>156.51488275959034</c:v>
                </c:pt>
                <c:pt idx="856">
                  <c:v>145.31062856054209</c:v>
                </c:pt>
                <c:pt idx="857">
                  <c:v>134.83979911537196</c:v>
                </c:pt>
                <c:pt idx="858">
                  <c:v>125.05438481451161</c:v>
                </c:pt>
                <c:pt idx="859">
                  <c:v>115.90951873289937</c:v>
                </c:pt>
                <c:pt idx="860">
                  <c:v>107.36327091145881</c:v>
                </c:pt>
                <c:pt idx="861">
                  <c:v>99.376456104805897</c:v>
                </c:pt>
                <c:pt idx="862">
                  <c:v>91.912454113693897</c:v>
                </c:pt>
                <c:pt idx="863">
                  <c:v>84.937041878403548</c:v>
                </c:pt>
                <c:pt idx="864">
                  <c:v>78.418236563215189</c:v>
                </c:pt>
                <c:pt idx="865">
                  <c:v>72.326148912490083</c:v>
                </c:pt>
                <c:pt idx="866">
                  <c:v>66.632846205988855</c:v>
                </c:pt>
                <c:pt idx="867">
                  <c:v>61.312224185063627</c:v>
                </c:pt>
                <c:pt idx="868">
                  <c:v>56.339887362497016</c:v>
                </c:pt>
                <c:pt idx="869">
                  <c:v>51.693037167197367</c:v>
                </c:pt>
                <c:pt idx="870">
                  <c:v>47.35036741088539</c:v>
                </c:pt>
                <c:pt idx="871">
                  <c:v>43.291966597478009</c:v>
                </c:pt>
                <c:pt idx="872">
                  <c:v>39.499226627249676</c:v>
                </c:pt>
                <c:pt idx="873">
                  <c:v>35.954757477173303</c:v>
                </c:pt>
                <c:pt idx="874">
                  <c:v>32.64230746624176</c:v>
                </c:pt>
                <c:pt idx="875">
                  <c:v>29.546688740181274</c:v>
                </c:pt>
                <c:pt idx="876">
                  <c:v>26.653707633896875</c:v>
                </c:pt>
                <c:pt idx="877">
                  <c:v>23.950099592356999</c:v>
                </c:pt>
                <c:pt idx="878">
                  <c:v>21.423468351523589</c:v>
                </c:pt>
                <c:pt idx="879">
                  <c:v>19.062229100467263</c:v>
                </c:pt>
                <c:pt idx="880">
                  <c:v>16.855555364061669</c:v>
                </c:pt>
                <c:pt idx="881">
                  <c:v>14.79332936270924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1248"/>
        <c:axId val="-1645380912"/>
      </c:scatterChart>
      <c:valAx>
        <c:axId val="-164539124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0912"/>
        <c:crosses val="autoZero"/>
        <c:crossBetween val="midCat"/>
      </c:valAx>
      <c:valAx>
        <c:axId val="-164538091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12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74.422289939615084</c:v>
                </c:pt>
                <c:pt idx="2">
                  <c:v>131.39410667341579</c:v>
                </c:pt>
                <c:pt idx="3">
                  <c:v>178.74833146579368</c:v>
                </c:pt>
                <c:pt idx="4">
                  <c:v>218.88315440214103</c:v>
                </c:pt>
                <c:pt idx="5">
                  <c:v>253.79475251089133</c:v>
                </c:pt>
                <c:pt idx="6">
                  <c:v>283.35274713441828</c:v>
                </c:pt>
                <c:pt idx="7">
                  <c:v>308.55100137235672</c:v>
                </c:pt>
                <c:pt idx="8">
                  <c:v>330.14345068925167</c:v>
                </c:pt>
                <c:pt idx="9">
                  <c:v>348.72051317807012</c:v>
                </c:pt>
                <c:pt idx="10">
                  <c:v>364.75501793680968</c:v>
                </c:pt>
                <c:pt idx="11">
                  <c:v>378.63191950490864</c:v>
                </c:pt>
                <c:pt idx="12">
                  <c:v>390.66859324174578</c:v>
                </c:pt>
                <c:pt idx="13">
                  <c:v>401.12928464735813</c:v>
                </c:pt>
                <c:pt idx="14">
                  <c:v>410.23573803585094</c:v>
                </c:pt>
                <c:pt idx="15">
                  <c:v>418.17522266909543</c:v>
                </c:pt>
                <c:pt idx="16">
                  <c:v>425.10672488972364</c:v>
                </c:pt>
                <c:pt idx="17">
                  <c:v>431.16581076348047</c:v>
                </c:pt>
                <c:pt idx="18">
                  <c:v>436.46850167104333</c:v>
                </c:pt>
                <c:pt idx="19">
                  <c:v>441.11440201401507</c:v>
                </c:pt>
                <c:pt idx="20">
                  <c:v>445.1892502447343</c:v>
                </c:pt>
                <c:pt idx="21">
                  <c:v>448.76701845089519</c:v>
                </c:pt>
                <c:pt idx="22">
                  <c:v>451.91165384724843</c:v>
                </c:pt>
                <c:pt idx="23">
                  <c:v>454.67853293940829</c:v>
                </c:pt>
                <c:pt idx="24">
                  <c:v>457.11568280807614</c:v>
                </c:pt>
                <c:pt idx="25">
                  <c:v>459.2648119692862</c:v>
                </c:pt>
                <c:pt idx="26">
                  <c:v>461.1621843117087</c:v>
                </c:pt>
                <c:pt idx="27">
                  <c:v>462.83936282956535</c:v>
                </c:pt>
                <c:pt idx="28">
                  <c:v>464.32384466628804</c:v>
                </c:pt>
                <c:pt idx="29">
                  <c:v>465.63960494372549</c:v>
                </c:pt>
                <c:pt idx="30">
                  <c:v>466.80756368019399</c:v>
                </c:pt>
                <c:pt idx="31">
                  <c:v>467.84598758682762</c:v>
                </c:pt>
                <c:pt idx="32">
                  <c:v>468.7708365201982</c:v>
                </c:pt>
                <c:pt idx="33">
                  <c:v>469.59606274707022</c:v>
                </c:pt>
                <c:pt idx="34">
                  <c:v>470.33386985755453</c:v>
                </c:pt>
                <c:pt idx="35">
                  <c:v>470.99493708370653</c:v>
                </c:pt>
                <c:pt idx="36">
                  <c:v>471.58861389100491</c:v>
                </c:pt>
                <c:pt idx="37">
                  <c:v>472.12308897255184</c:v>
                </c:pt>
                <c:pt idx="38">
                  <c:v>472.60553716242646</c:v>
                </c:pt>
                <c:pt idx="39">
                  <c:v>473.04224726996006</c:v>
                </c:pt>
                <c:pt idx="40">
                  <c:v>473.43873340486755</c:v>
                </c:pt>
                <c:pt idx="41">
                  <c:v>473.79983199778155</c:v>
                </c:pt>
                <c:pt idx="42">
                  <c:v>474.12978641264118</c:v>
                </c:pt>
                <c:pt idx="43">
                  <c:v>474.43232078359983</c:v>
                </c:pt>
                <c:pt idx="44">
                  <c:v>474.71070448562432</c:v>
                </c:pt>
                <c:pt idx="45">
                  <c:v>474.96780845731541</c:v>
                </c:pt>
                <c:pt idx="46">
                  <c:v>475.20615442894058</c:v>
                </c:pt>
                <c:pt idx="47">
                  <c:v>475.42795796951231</c:v>
                </c:pt>
                <c:pt idx="48">
                  <c:v>475.63516614474139</c:v>
                </c:pt>
                <c:pt idx="49">
                  <c:v>475.82949047367526</c:v>
                </c:pt>
                <c:pt idx="50">
                  <c:v>476.01243578155351</c:v>
                </c:pt>
                <c:pt idx="51">
                  <c:v>476.18532546903612</c:v>
                </c:pt>
                <c:pt idx="52">
                  <c:v>476.34932365015936</c:v>
                </c:pt>
                <c:pt idx="53">
                  <c:v>476.50545455317234</c:v>
                </c:pt>
                <c:pt idx="54">
                  <c:v>476.65461952801257</c:v>
                </c:pt>
                <c:pt idx="55">
                  <c:v>476.79761195960424</c:v>
                </c:pt>
                <c:pt idx="56">
                  <c:v>476.93513034915441</c:v>
                </c:pt>
                <c:pt idx="57">
                  <c:v>477.06778979080201</c:v>
                </c:pt>
                <c:pt idx="58">
                  <c:v>477.19613204388753</c:v>
                </c:pt>
                <c:pt idx="59">
                  <c:v>477.32063437419504</c:v>
                </c:pt>
                <c:pt idx="60">
                  <c:v>477.44171731709264</c:v>
                </c:pt>
                <c:pt idx="61">
                  <c:v>477.55975149540723</c:v>
                </c:pt>
                <c:pt idx="62">
                  <c:v>477.67506360851979</c:v>
                </c:pt>
                <c:pt idx="63">
                  <c:v>477.78794169470393</c:v>
                </c:pt>
                <c:pt idx="64">
                  <c:v>477.89863975603049</c:v>
                </c:pt>
                <c:pt idx="65">
                  <c:v>478.00738182378115</c:v>
                </c:pt>
                <c:pt idx="66">
                  <c:v>478.11436553285955</c:v>
                </c:pt>
                <c:pt idx="67">
                  <c:v>478.21976526526231</c:v>
                </c:pt>
                <c:pt idx="68">
                  <c:v>478.32373491516915</c:v>
                </c:pt>
                <c:pt idx="69">
                  <c:v>478.42641032151778</c:v>
                </c:pt>
                <c:pt idx="70">
                  <c:v>478.52791140867748</c:v>
                </c:pt>
                <c:pt idx="71">
                  <c:v>478.62834407062695</c:v>
                </c:pt>
                <c:pt idx="72">
                  <c:v>478.72780182957905</c:v>
                </c:pt>
                <c:pt idx="73">
                  <c:v>478.82636729639205</c:v>
                </c:pt>
                <c:pt idx="74">
                  <c:v>478.92411345682098</c:v>
                </c:pt>
                <c:pt idx="75">
                  <c:v>479.02110480456042</c:v>
                </c:pt>
                <c:pt idx="76">
                  <c:v>479.11739833924628</c:v>
                </c:pt>
                <c:pt idx="77">
                  <c:v>479.21304444622672</c:v>
                </c:pt>
                <c:pt idx="78">
                  <c:v>479.3080876716968</c:v>
                </c:pt>
                <c:pt idx="79">
                  <c:v>479.40256740627433</c:v>
                </c:pt>
                <c:pt idx="80">
                  <c:v>479.49651848733157</c:v>
                </c:pt>
                <c:pt idx="81">
                  <c:v>479.58997173072538</c:v>
                </c:pt>
                <c:pt idx="82">
                  <c:v>479.68295439922974</c:v>
                </c:pt>
                <c:pt idx="83">
                  <c:v>479.77549061624933</c:v>
                </c:pt>
                <c:pt idx="84">
                  <c:v>479.86760173059469</c:v>
                </c:pt>
                <c:pt idx="85">
                  <c:v>479.9593066385645</c:v>
                </c:pt>
                <c:pt idx="86">
                  <c:v>480.05062206814051</c:v>
                </c:pt>
                <c:pt idx="87">
                  <c:v>480.14156283002768</c:v>
                </c:pt>
                <c:pt idx="88">
                  <c:v>480.23214203915984</c:v>
                </c:pt>
                <c:pt idx="89">
                  <c:v>480.32237131056428</c:v>
                </c:pt>
                <c:pt idx="90">
                  <c:v>480.41226093207973</c:v>
                </c:pt>
                <c:pt idx="91">
                  <c:v>480.50182001722732</c:v>
                </c:pt>
                <c:pt idx="92">
                  <c:v>480.59105664020592</c:v>
                </c:pt>
                <c:pt idx="93">
                  <c:v>480.67997795514327</c:v>
                </c:pt>
                <c:pt idx="94">
                  <c:v>480.76859030155987</c:v>
                </c:pt>
                <c:pt idx="95">
                  <c:v>480.85689929773775</c:v>
                </c:pt>
                <c:pt idx="96">
                  <c:v>480.94490992299853</c:v>
                </c:pt>
                <c:pt idx="97">
                  <c:v>481.03262659079923</c:v>
                </c:pt>
                <c:pt idx="98">
                  <c:v>481.12005321318816</c:v>
                </c:pt>
                <c:pt idx="99">
                  <c:v>481.20719325789759</c:v>
                </c:pt>
                <c:pt idx="100">
                  <c:v>481.29404979891865</c:v>
                </c:pt>
                <c:pt idx="101">
                  <c:v>481.38062556112266</c:v>
                </c:pt>
                <c:pt idx="102">
                  <c:v>481.46692295992932</c:v>
                </c:pt>
                <c:pt idx="103">
                  <c:v>481.55294413633118</c:v>
                </c:pt>
                <c:pt idx="104">
                  <c:v>481.63869098792821</c:v>
                </c:pt>
                <c:pt idx="105">
                  <c:v>481.72416519647419</c:v>
                </c:pt>
                <c:pt idx="106">
                  <c:v>481.80936825213314</c:v>
                </c:pt>
                <c:pt idx="107">
                  <c:v>481.89430147513247</c:v>
                </c:pt>
                <c:pt idx="108">
                  <c:v>481.97896603491461</c:v>
                </c:pt>
                <c:pt idx="109">
                  <c:v>482.06336296699357</c:v>
                </c:pt>
                <c:pt idx="110">
                  <c:v>482.14749318803882</c:v>
                </c:pt>
                <c:pt idx="111">
                  <c:v>482.23135750925036</c:v>
                </c:pt>
                <c:pt idx="112">
                  <c:v>482.31495664809751</c:v>
                </c:pt>
                <c:pt idx="113">
                  <c:v>482.39829123878155</c:v>
                </c:pt>
                <c:pt idx="114">
                  <c:v>482.48136184161916</c:v>
                </c:pt>
                <c:pt idx="115">
                  <c:v>482.56416895123681</c:v>
                </c:pt>
                <c:pt idx="116">
                  <c:v>482.64671300390972</c:v>
                </c:pt>
                <c:pt idx="117">
                  <c:v>482.72899438401947</c:v>
                </c:pt>
                <c:pt idx="118">
                  <c:v>482.81101342990667</c:v>
                </c:pt>
                <c:pt idx="119">
                  <c:v>482.89277043885306</c:v>
                </c:pt>
                <c:pt idx="120">
                  <c:v>482.97426567183078</c:v>
                </c:pt>
                <c:pt idx="121">
                  <c:v>483.05549935731665</c:v>
                </c:pt>
                <c:pt idx="122">
                  <c:v>483.13647169505151</c:v>
                </c:pt>
                <c:pt idx="123">
                  <c:v>483.21718285912249</c:v>
                </c:pt>
                <c:pt idx="124">
                  <c:v>483.29763300088644</c:v>
                </c:pt>
                <c:pt idx="125">
                  <c:v>483.37782225135714</c:v>
                </c:pt>
                <c:pt idx="126">
                  <c:v>483.45775072363483</c:v>
                </c:pt>
                <c:pt idx="127">
                  <c:v>483.53741851467925</c:v>
                </c:pt>
                <c:pt idx="128">
                  <c:v>483.61682570725628</c:v>
                </c:pt>
                <c:pt idx="129">
                  <c:v>483.69597237136577</c:v>
                </c:pt>
                <c:pt idx="130">
                  <c:v>483.77485856577738</c:v>
                </c:pt>
                <c:pt idx="131">
                  <c:v>483.85348433919404</c:v>
                </c:pt>
                <c:pt idx="132">
                  <c:v>483.93184973133913</c:v>
                </c:pt>
                <c:pt idx="133">
                  <c:v>484.00995477405161</c:v>
                </c:pt>
                <c:pt idx="134">
                  <c:v>484.08779949204268</c:v>
                </c:pt>
                <c:pt idx="135">
                  <c:v>484.16538390369135</c:v>
                </c:pt>
                <c:pt idx="136">
                  <c:v>484.24270802182309</c:v>
                </c:pt>
                <c:pt idx="137">
                  <c:v>484.31977185431646</c:v>
                </c:pt>
                <c:pt idx="138">
                  <c:v>484.39657540448883</c:v>
                </c:pt>
                <c:pt idx="139">
                  <c:v>484.47311867184573</c:v>
                </c:pt>
                <c:pt idx="140">
                  <c:v>484.54940165234626</c:v>
                </c:pt>
                <c:pt idx="141">
                  <c:v>484.62542433879412</c:v>
                </c:pt>
                <c:pt idx="142">
                  <c:v>484.70118672128046</c:v>
                </c:pt>
                <c:pt idx="143">
                  <c:v>484.77668878739894</c:v>
                </c:pt>
                <c:pt idx="144">
                  <c:v>484.85193052259041</c:v>
                </c:pt>
                <c:pt idx="145">
                  <c:v>484.92691191035078</c:v>
                </c:pt>
                <c:pt idx="146">
                  <c:v>485.00163293247175</c:v>
                </c:pt>
                <c:pt idx="147">
                  <c:v>485.07609356921114</c:v>
                </c:pt>
                <c:pt idx="148">
                  <c:v>485.15029379944895</c:v>
                </c:pt>
                <c:pt idx="149">
                  <c:v>485.22423360096184</c:v>
                </c:pt>
                <c:pt idx="150">
                  <c:v>485.29791295041599</c:v>
                </c:pt>
                <c:pt idx="151">
                  <c:v>485.37133182353398</c:v>
                </c:pt>
                <c:pt idx="152">
                  <c:v>485.44449019529083</c:v>
                </c:pt>
                <c:pt idx="153">
                  <c:v>485.51738803987587</c:v>
                </c:pt>
                <c:pt idx="154">
                  <c:v>485.5900253309008</c:v>
                </c:pt>
                <c:pt idx="155">
                  <c:v>485.66240204139382</c:v>
                </c:pt>
                <c:pt idx="156">
                  <c:v>485.73451814391098</c:v>
                </c:pt>
                <c:pt idx="157">
                  <c:v>485.80637361060894</c:v>
                </c:pt>
                <c:pt idx="158">
                  <c:v>485.877968413291</c:v>
                </c:pt>
                <c:pt idx="159">
                  <c:v>485.94930252340373</c:v>
                </c:pt>
                <c:pt idx="160">
                  <c:v>486.02037591216009</c:v>
                </c:pt>
                <c:pt idx="161">
                  <c:v>486.09118855056653</c:v>
                </c:pt>
                <c:pt idx="162">
                  <c:v>486.16174040941831</c:v>
                </c:pt>
                <c:pt idx="163">
                  <c:v>486.23203145933559</c:v>
                </c:pt>
                <c:pt idx="164">
                  <c:v>486.30206167083963</c:v>
                </c:pt>
                <c:pt idx="165">
                  <c:v>486.37183101433976</c:v>
                </c:pt>
                <c:pt idx="166">
                  <c:v>486.44133946017348</c:v>
                </c:pt>
                <c:pt idx="167">
                  <c:v>486.51058697859776</c:v>
                </c:pt>
                <c:pt idx="168">
                  <c:v>486.57957353982232</c:v>
                </c:pt>
                <c:pt idx="169">
                  <c:v>486.64829911408708</c:v>
                </c:pt>
                <c:pt idx="170">
                  <c:v>486.71676367157386</c:v>
                </c:pt>
                <c:pt idx="171">
                  <c:v>486.78496718245879</c:v>
                </c:pt>
                <c:pt idx="172">
                  <c:v>486.85290961694091</c:v>
                </c:pt>
                <c:pt idx="173">
                  <c:v>486.92059094530583</c:v>
                </c:pt>
                <c:pt idx="174">
                  <c:v>486.9880111377787</c:v>
                </c:pt>
                <c:pt idx="175">
                  <c:v>487.05517016468508</c:v>
                </c:pt>
                <c:pt idx="176">
                  <c:v>487.1220679963759</c:v>
                </c:pt>
                <c:pt idx="177">
                  <c:v>487.18870460330004</c:v>
                </c:pt>
                <c:pt idx="178">
                  <c:v>487.25507995590095</c:v>
                </c:pt>
                <c:pt idx="179">
                  <c:v>487.32119402476837</c:v>
                </c:pt>
                <c:pt idx="180">
                  <c:v>487.38704678049663</c:v>
                </c:pt>
                <c:pt idx="181">
                  <c:v>487.45263819378994</c:v>
                </c:pt>
                <c:pt idx="182">
                  <c:v>487.51796823546181</c:v>
                </c:pt>
                <c:pt idx="183">
                  <c:v>487.58303687635942</c:v>
                </c:pt>
                <c:pt idx="184">
                  <c:v>487.64784408743202</c:v>
                </c:pt>
                <c:pt idx="185">
                  <c:v>487.71238983974905</c:v>
                </c:pt>
                <c:pt idx="186">
                  <c:v>487.77667410442223</c:v>
                </c:pt>
                <c:pt idx="187">
                  <c:v>487.84069685273721</c:v>
                </c:pt>
                <c:pt idx="188">
                  <c:v>487.90445805598142</c:v>
                </c:pt>
                <c:pt idx="189">
                  <c:v>487.96795768561077</c:v>
                </c:pt>
                <c:pt idx="190">
                  <c:v>488.03119571316114</c:v>
                </c:pt>
                <c:pt idx="191">
                  <c:v>488.09417211028182</c:v>
                </c:pt>
                <c:pt idx="192">
                  <c:v>488.15688684870372</c:v>
                </c:pt>
                <c:pt idx="193">
                  <c:v>488.21933990025809</c:v>
                </c:pt>
                <c:pt idx="194">
                  <c:v>488.28153123694676</c:v>
                </c:pt>
                <c:pt idx="195">
                  <c:v>488.34346083078265</c:v>
                </c:pt>
                <c:pt idx="196">
                  <c:v>488.40512865396511</c:v>
                </c:pt>
                <c:pt idx="197">
                  <c:v>488.46653467875961</c:v>
                </c:pt>
                <c:pt idx="198">
                  <c:v>488.52767887754658</c:v>
                </c:pt>
                <c:pt idx="199">
                  <c:v>488.58856122284794</c:v>
                </c:pt>
                <c:pt idx="200">
                  <c:v>488.64918168722613</c:v>
                </c:pt>
                <c:pt idx="201">
                  <c:v>488.70954024343689</c:v>
                </c:pt>
                <c:pt idx="202">
                  <c:v>488.76963686431782</c:v>
                </c:pt>
                <c:pt idx="203">
                  <c:v>488.82947152278075</c:v>
                </c:pt>
                <c:pt idx="204">
                  <c:v>488.88904419187094</c:v>
                </c:pt>
                <c:pt idx="205">
                  <c:v>488.94835484478841</c:v>
                </c:pt>
                <c:pt idx="206">
                  <c:v>489.00740345478431</c:v>
                </c:pt>
                <c:pt idx="207">
                  <c:v>489.06618999527689</c:v>
                </c:pt>
                <c:pt idx="208">
                  <c:v>489.12471443972885</c:v>
                </c:pt>
                <c:pt idx="209">
                  <c:v>489.18297676179571</c:v>
                </c:pt>
                <c:pt idx="210">
                  <c:v>489.2409769351604</c:v>
                </c:pt>
                <c:pt idx="211">
                  <c:v>489.2987149337219</c:v>
                </c:pt>
                <c:pt idx="212">
                  <c:v>489.35619073139009</c:v>
                </c:pt>
                <c:pt idx="213">
                  <c:v>489.41340430224477</c:v>
                </c:pt>
                <c:pt idx="214">
                  <c:v>489.47035562049621</c:v>
                </c:pt>
                <c:pt idx="215">
                  <c:v>489.52704466042195</c:v>
                </c:pt>
                <c:pt idx="216">
                  <c:v>489.58347139643399</c:v>
                </c:pt>
                <c:pt idx="217">
                  <c:v>489.63963580304113</c:v>
                </c:pt>
                <c:pt idx="218">
                  <c:v>489.69553785490842</c:v>
                </c:pt>
                <c:pt idx="219">
                  <c:v>489.75117752678892</c:v>
                </c:pt>
                <c:pt idx="220">
                  <c:v>489.80655479353004</c:v>
                </c:pt>
                <c:pt idx="221">
                  <c:v>489.86166963012494</c:v>
                </c:pt>
                <c:pt idx="222">
                  <c:v>489.916522011685</c:v>
                </c:pt>
                <c:pt idx="223">
                  <c:v>489.97111191337285</c:v>
                </c:pt>
                <c:pt idx="224">
                  <c:v>490.0254393105497</c:v>
                </c:pt>
                <c:pt idx="225">
                  <c:v>490.0795041786451</c:v>
                </c:pt>
                <c:pt idx="226">
                  <c:v>490.13330649320852</c:v>
                </c:pt>
                <c:pt idx="227">
                  <c:v>490.18684622990725</c:v>
                </c:pt>
                <c:pt idx="228">
                  <c:v>490.24012336452034</c:v>
                </c:pt>
                <c:pt idx="229">
                  <c:v>490.29313787294137</c:v>
                </c:pt>
                <c:pt idx="230">
                  <c:v>490.3458897311686</c:v>
                </c:pt>
                <c:pt idx="231">
                  <c:v>490.39837891534489</c:v>
                </c:pt>
                <c:pt idx="232">
                  <c:v>490.45060540168566</c:v>
                </c:pt>
                <c:pt idx="233">
                  <c:v>490.50256916655951</c:v>
                </c:pt>
                <c:pt idx="234">
                  <c:v>490.55427018642882</c:v>
                </c:pt>
                <c:pt idx="235">
                  <c:v>490.60570843783876</c:v>
                </c:pt>
                <c:pt idx="236">
                  <c:v>490.65688389751534</c:v>
                </c:pt>
                <c:pt idx="237">
                  <c:v>490.70779654226521</c:v>
                </c:pt>
                <c:pt idx="238">
                  <c:v>490.75844634898942</c:v>
                </c:pt>
                <c:pt idx="239">
                  <c:v>490.80883329473164</c:v>
                </c:pt>
                <c:pt idx="240">
                  <c:v>490.85895735663968</c:v>
                </c:pt>
                <c:pt idx="241">
                  <c:v>490.90881851198316</c:v>
                </c:pt>
                <c:pt idx="242">
                  <c:v>490.95841673811907</c:v>
                </c:pt>
                <c:pt idx="243">
                  <c:v>491.00775201253822</c:v>
                </c:pt>
                <c:pt idx="244">
                  <c:v>491.05682431286914</c:v>
                </c:pt>
                <c:pt idx="245">
                  <c:v>491.10563361679118</c:v>
                </c:pt>
                <c:pt idx="246">
                  <c:v>491.15417990216389</c:v>
                </c:pt>
                <c:pt idx="247">
                  <c:v>491.20246314692326</c:v>
                </c:pt>
                <c:pt idx="248">
                  <c:v>491.25048332910666</c:v>
                </c:pt>
                <c:pt idx="249">
                  <c:v>491.29824042691502</c:v>
                </c:pt>
                <c:pt idx="250">
                  <c:v>491.34573441863159</c:v>
                </c:pt>
                <c:pt idx="251">
                  <c:v>491.39296528263742</c:v>
                </c:pt>
                <c:pt idx="252">
                  <c:v>491.43993299745438</c:v>
                </c:pt>
                <c:pt idx="253">
                  <c:v>491.48663754170627</c:v>
                </c:pt>
                <c:pt idx="254">
                  <c:v>491.53307889412434</c:v>
                </c:pt>
                <c:pt idx="255">
                  <c:v>491.57925703358643</c:v>
                </c:pt>
                <c:pt idx="256">
                  <c:v>491.62517193903591</c:v>
                </c:pt>
                <c:pt idx="257">
                  <c:v>491.67082358954684</c:v>
                </c:pt>
                <c:pt idx="258">
                  <c:v>491.71621196432545</c:v>
                </c:pt>
                <c:pt idx="259">
                  <c:v>491.76133704267403</c:v>
                </c:pt>
                <c:pt idx="260">
                  <c:v>491.80619880401542</c:v>
                </c:pt>
                <c:pt idx="261">
                  <c:v>491.85079722789862</c:v>
                </c:pt>
                <c:pt idx="262">
                  <c:v>491.89513229393935</c:v>
                </c:pt>
                <c:pt idx="263">
                  <c:v>491.93920398191017</c:v>
                </c:pt>
                <c:pt idx="264">
                  <c:v>491.98301227166291</c:v>
                </c:pt>
                <c:pt idx="265">
                  <c:v>492.02655714323367</c:v>
                </c:pt>
                <c:pt idx="266">
                  <c:v>492.06983857667933</c:v>
                </c:pt>
                <c:pt idx="267">
                  <c:v>492.11285655221309</c:v>
                </c:pt>
                <c:pt idx="268">
                  <c:v>492.15561105018878</c:v>
                </c:pt>
                <c:pt idx="269">
                  <c:v>492.19810205101965</c:v>
                </c:pt>
                <c:pt idx="270">
                  <c:v>492.2403295352666</c:v>
                </c:pt>
                <c:pt idx="271">
                  <c:v>492.28229348358968</c:v>
                </c:pt>
                <c:pt idx="272">
                  <c:v>492.32399387676861</c:v>
                </c:pt>
                <c:pt idx="273">
                  <c:v>492.36543069568648</c:v>
                </c:pt>
                <c:pt idx="274">
                  <c:v>492.40660392135095</c:v>
                </c:pt>
                <c:pt idx="275">
                  <c:v>492.44751353488493</c:v>
                </c:pt>
                <c:pt idx="276">
                  <c:v>492.48815951752954</c:v>
                </c:pt>
                <c:pt idx="277">
                  <c:v>492.52854185059357</c:v>
                </c:pt>
                <c:pt idx="278">
                  <c:v>492.56866051554226</c:v>
                </c:pt>
                <c:pt idx="279">
                  <c:v>492.60851549397063</c:v>
                </c:pt>
                <c:pt idx="280">
                  <c:v>492.64810676752603</c:v>
                </c:pt>
                <c:pt idx="281">
                  <c:v>492.68743431801602</c:v>
                </c:pt>
                <c:pt idx="282">
                  <c:v>492.72649812732635</c:v>
                </c:pt>
                <c:pt idx="283">
                  <c:v>492.76529817751316</c:v>
                </c:pt>
                <c:pt idx="284">
                  <c:v>492.80383445069026</c:v>
                </c:pt>
                <c:pt idx="285">
                  <c:v>492.84210692908005</c:v>
                </c:pt>
                <c:pt idx="286">
                  <c:v>492.88011559507174</c:v>
                </c:pt>
                <c:pt idx="287">
                  <c:v>492.91786043111898</c:v>
                </c:pt>
                <c:pt idx="288">
                  <c:v>492.95534141980471</c:v>
                </c:pt>
                <c:pt idx="289">
                  <c:v>492.99255854382005</c:v>
                </c:pt>
                <c:pt idx="290">
                  <c:v>493.02951178598687</c:v>
                </c:pt>
                <c:pt idx="291">
                  <c:v>493.06620112920081</c:v>
                </c:pt>
                <c:pt idx="292">
                  <c:v>493.10262655651428</c:v>
                </c:pt>
                <c:pt idx="293">
                  <c:v>493.13878805106015</c:v>
                </c:pt>
                <c:pt idx="294">
                  <c:v>493.1746855961012</c:v>
                </c:pt>
                <c:pt idx="295">
                  <c:v>493.21031917500659</c:v>
                </c:pt>
                <c:pt idx="296">
                  <c:v>493.24568877125671</c:v>
                </c:pt>
                <c:pt idx="297">
                  <c:v>493.28079436843802</c:v>
                </c:pt>
                <c:pt idx="298">
                  <c:v>493.31563595026472</c:v>
                </c:pt>
                <c:pt idx="299">
                  <c:v>493.35021350055126</c:v>
                </c:pt>
                <c:pt idx="300">
                  <c:v>493.38452700324677</c:v>
                </c:pt>
                <c:pt idx="301">
                  <c:v>493.41857644236541</c:v>
                </c:pt>
                <c:pt idx="302">
                  <c:v>493.45236180206672</c:v>
                </c:pt>
                <c:pt idx="303">
                  <c:v>493.4858830666526</c:v>
                </c:pt>
                <c:pt idx="304">
                  <c:v>493.5191402204652</c:v>
                </c:pt>
                <c:pt idx="305">
                  <c:v>493.55213324800945</c:v>
                </c:pt>
                <c:pt idx="306">
                  <c:v>493.58486213389546</c:v>
                </c:pt>
                <c:pt idx="307">
                  <c:v>493.61732686284256</c:v>
                </c:pt>
                <c:pt idx="308">
                  <c:v>493.64952741965931</c:v>
                </c:pt>
                <c:pt idx="309">
                  <c:v>493.68146378930123</c:v>
                </c:pt>
                <c:pt idx="310">
                  <c:v>493.71313595682329</c:v>
                </c:pt>
                <c:pt idx="311">
                  <c:v>493.74454390738703</c:v>
                </c:pt>
                <c:pt idx="312">
                  <c:v>493.77568762626669</c:v>
                </c:pt>
                <c:pt idx="313">
                  <c:v>493.80656709884266</c:v>
                </c:pt>
                <c:pt idx="314">
                  <c:v>493.83718231063915</c:v>
                </c:pt>
                <c:pt idx="315">
                  <c:v>493.86753324725487</c:v>
                </c:pt>
                <c:pt idx="316">
                  <c:v>493.89761989442025</c:v>
                </c:pt>
                <c:pt idx="317">
                  <c:v>493.92744223796416</c:v>
                </c:pt>
                <c:pt idx="318">
                  <c:v>493.95700026384156</c:v>
                </c:pt>
                <c:pt idx="319">
                  <c:v>493.98629395810502</c:v>
                </c:pt>
                <c:pt idx="320">
                  <c:v>494.0153233069513</c:v>
                </c:pt>
                <c:pt idx="321">
                  <c:v>494.04408829664015</c:v>
                </c:pt>
                <c:pt idx="322">
                  <c:v>494.07258891356855</c:v>
                </c:pt>
                <c:pt idx="323">
                  <c:v>494.10082514426063</c:v>
                </c:pt>
                <c:pt idx="324">
                  <c:v>494.12879697532816</c:v>
                </c:pt>
                <c:pt idx="325">
                  <c:v>494.15650439349469</c:v>
                </c:pt>
                <c:pt idx="326">
                  <c:v>494.18394738560875</c:v>
                </c:pt>
                <c:pt idx="327">
                  <c:v>494.21112593864683</c:v>
                </c:pt>
                <c:pt idx="328">
                  <c:v>494.23804003964602</c:v>
                </c:pt>
                <c:pt idx="329">
                  <c:v>494.26468967580269</c:v>
                </c:pt>
                <c:pt idx="330">
                  <c:v>494.29107483439662</c:v>
                </c:pt>
                <c:pt idx="331">
                  <c:v>494.31719550285072</c:v>
                </c:pt>
                <c:pt idx="332">
                  <c:v>494.34305166865391</c:v>
                </c:pt>
                <c:pt idx="333">
                  <c:v>494.36864331943946</c:v>
                </c:pt>
                <c:pt idx="334">
                  <c:v>494.39397044295748</c:v>
                </c:pt>
                <c:pt idx="335">
                  <c:v>494.41903302704458</c:v>
                </c:pt>
                <c:pt idx="336">
                  <c:v>494.44383105966438</c:v>
                </c:pt>
                <c:pt idx="337">
                  <c:v>494.46836452888908</c:v>
                </c:pt>
                <c:pt idx="338">
                  <c:v>494.49263342289942</c:v>
                </c:pt>
                <c:pt idx="339">
                  <c:v>494.51663773000166</c:v>
                </c:pt>
                <c:pt idx="340">
                  <c:v>494.54037743859357</c:v>
                </c:pt>
                <c:pt idx="341">
                  <c:v>494.5638525371906</c:v>
                </c:pt>
                <c:pt idx="342">
                  <c:v>494.58706301443584</c:v>
                </c:pt>
                <c:pt idx="343">
                  <c:v>494.61000885906532</c:v>
                </c:pt>
                <c:pt idx="344">
                  <c:v>494.63269005992703</c:v>
                </c:pt>
                <c:pt idx="345">
                  <c:v>494.65510660598562</c:v>
                </c:pt>
                <c:pt idx="346">
                  <c:v>494.67725848631858</c:v>
                </c:pt>
                <c:pt idx="347">
                  <c:v>494.69914569011445</c:v>
                </c:pt>
                <c:pt idx="348">
                  <c:v>494.72076820666967</c:v>
                </c:pt>
                <c:pt idx="349">
                  <c:v>494.74212602540479</c:v>
                </c:pt>
                <c:pt idx="350">
                  <c:v>494.7632191358274</c:v>
                </c:pt>
                <c:pt idx="351">
                  <c:v>494.78404752758837</c:v>
                </c:pt>
                <c:pt idx="352">
                  <c:v>494.80461119041848</c:v>
                </c:pt>
                <c:pt idx="353">
                  <c:v>494.82491011416403</c:v>
                </c:pt>
                <c:pt idx="354">
                  <c:v>494.84494428880595</c:v>
                </c:pt>
                <c:pt idx="355">
                  <c:v>494.86471370442473</c:v>
                </c:pt>
                <c:pt idx="356">
                  <c:v>494.88421835120624</c:v>
                </c:pt>
                <c:pt idx="357">
                  <c:v>494.90345821945829</c:v>
                </c:pt>
                <c:pt idx="358">
                  <c:v>494.92243329958512</c:v>
                </c:pt>
                <c:pt idx="359">
                  <c:v>494.941143582123</c:v>
                </c:pt>
                <c:pt idx="360">
                  <c:v>494.95958905767895</c:v>
                </c:pt>
                <c:pt idx="361">
                  <c:v>494.97776971702797</c:v>
                </c:pt>
                <c:pt idx="362">
                  <c:v>494.9956855510116</c:v>
                </c:pt>
                <c:pt idx="363">
                  <c:v>495.0133365506062</c:v>
                </c:pt>
                <c:pt idx="364">
                  <c:v>495.03072270689665</c:v>
                </c:pt>
                <c:pt idx="365">
                  <c:v>495.04784401105354</c:v>
                </c:pt>
                <c:pt idx="366">
                  <c:v>495.06470045439931</c:v>
                </c:pt>
                <c:pt idx="367">
                  <c:v>495.08129202834647</c:v>
                </c:pt>
                <c:pt idx="368">
                  <c:v>495.09761872440964</c:v>
                </c:pt>
                <c:pt idx="369">
                  <c:v>495.11368053423303</c:v>
                </c:pt>
                <c:pt idx="370">
                  <c:v>495.12947744956847</c:v>
                </c:pt>
                <c:pt idx="371">
                  <c:v>495.14500946227378</c:v>
                </c:pt>
                <c:pt idx="372">
                  <c:v>495.16027656429605</c:v>
                </c:pt>
                <c:pt idx="373">
                  <c:v>495.17527874774265</c:v>
                </c:pt>
                <c:pt idx="374">
                  <c:v>495.19001600479316</c:v>
                </c:pt>
                <c:pt idx="375">
                  <c:v>495.2044883277469</c:v>
                </c:pt>
                <c:pt idx="376">
                  <c:v>495.21869570902692</c:v>
                </c:pt>
                <c:pt idx="377">
                  <c:v>495.23263814116387</c:v>
                </c:pt>
                <c:pt idx="378">
                  <c:v>495.24631561678262</c:v>
                </c:pt>
                <c:pt idx="379">
                  <c:v>495.25972812863233</c:v>
                </c:pt>
                <c:pt idx="380">
                  <c:v>495.27287566957648</c:v>
                </c:pt>
                <c:pt idx="381">
                  <c:v>495.2857582325729</c:v>
                </c:pt>
                <c:pt idx="382">
                  <c:v>495.29837581072132</c:v>
                </c:pt>
                <c:pt idx="383">
                  <c:v>495.31072839719258</c:v>
                </c:pt>
                <c:pt idx="384">
                  <c:v>495.32281598530892</c:v>
                </c:pt>
                <c:pt idx="385">
                  <c:v>495.33463856846384</c:v>
                </c:pt>
                <c:pt idx="386">
                  <c:v>495.34619614021045</c:v>
                </c:pt>
                <c:pt idx="387">
                  <c:v>495.35748869415175</c:v>
                </c:pt>
                <c:pt idx="388">
                  <c:v>495.36851622405078</c:v>
                </c:pt>
                <c:pt idx="389">
                  <c:v>495.37927872377111</c:v>
                </c:pt>
                <c:pt idx="390">
                  <c:v>495.38977618727495</c:v>
                </c:pt>
                <c:pt idx="391">
                  <c:v>495.40000860864063</c:v>
                </c:pt>
                <c:pt idx="392">
                  <c:v>495.40997598207389</c:v>
                </c:pt>
                <c:pt idx="393">
                  <c:v>495.41967830184433</c:v>
                </c:pt>
                <c:pt idx="394">
                  <c:v>495.42911556239125</c:v>
                </c:pt>
                <c:pt idx="395">
                  <c:v>495.43828775822527</c:v>
                </c:pt>
                <c:pt idx="396">
                  <c:v>495.44719488400483</c:v>
                </c:pt>
                <c:pt idx="397">
                  <c:v>495.45583693444388</c:v>
                </c:pt>
                <c:pt idx="398">
                  <c:v>495.464213904411</c:v>
                </c:pt>
                <c:pt idx="399">
                  <c:v>495.47232578888867</c:v>
                </c:pt>
                <c:pt idx="400">
                  <c:v>495.48017258292685</c:v>
                </c:pt>
                <c:pt idx="401">
                  <c:v>495.48775428173951</c:v>
                </c:pt>
                <c:pt idx="402">
                  <c:v>495.49507088061267</c:v>
                </c:pt>
                <c:pt idx="403">
                  <c:v>495.5021223749593</c:v>
                </c:pt>
                <c:pt idx="404">
                  <c:v>495.50890876031696</c:v>
                </c:pt>
                <c:pt idx="405">
                  <c:v>495.51543003230154</c:v>
                </c:pt>
                <c:pt idx="406">
                  <c:v>495.52168618666406</c:v>
                </c:pt>
                <c:pt idx="407">
                  <c:v>495.52767721926256</c:v>
                </c:pt>
                <c:pt idx="408">
                  <c:v>495.53340312605303</c:v>
                </c:pt>
                <c:pt idx="409">
                  <c:v>495.5388639031284</c:v>
                </c:pt>
                <c:pt idx="410">
                  <c:v>495.54405954665793</c:v>
                </c:pt>
                <c:pt idx="411">
                  <c:v>495.54899005294584</c:v>
                </c:pt>
                <c:pt idx="412">
                  <c:v>495.55365541839495</c:v>
                </c:pt>
                <c:pt idx="413">
                  <c:v>495.55805563955039</c:v>
                </c:pt>
                <c:pt idx="414">
                  <c:v>495.5621907130195</c:v>
                </c:pt>
                <c:pt idx="415">
                  <c:v>495.56606063556291</c:v>
                </c:pt>
                <c:pt idx="416">
                  <c:v>495.56966540400884</c:v>
                </c:pt>
                <c:pt idx="417">
                  <c:v>495.57300501534212</c:v>
                </c:pt>
                <c:pt idx="418">
                  <c:v>495.57607946663398</c:v>
                </c:pt>
                <c:pt idx="419">
                  <c:v>495.57888875506097</c:v>
                </c:pt>
                <c:pt idx="420">
                  <c:v>495.5814328779241</c:v>
                </c:pt>
                <c:pt idx="421">
                  <c:v>495.58371183263716</c:v>
                </c:pt>
                <c:pt idx="422">
                  <c:v>495.5857256167136</c:v>
                </c:pt>
                <c:pt idx="423">
                  <c:v>495.58747422777964</c:v>
                </c:pt>
                <c:pt idx="424">
                  <c:v>495.58895766357386</c:v>
                </c:pt>
                <c:pt idx="425">
                  <c:v>495.59017592195943</c:v>
                </c:pt>
                <c:pt idx="426">
                  <c:v>495.591129000877</c:v>
                </c:pt>
                <c:pt idx="427">
                  <c:v>495.59181689843143</c:v>
                </c:pt>
                <c:pt idx="428">
                  <c:v>495.59223961277593</c:v>
                </c:pt>
                <c:pt idx="429">
                  <c:v>495.59239714220945</c:v>
                </c:pt>
                <c:pt idx="430">
                  <c:v>495.59228948515494</c:v>
                </c:pt>
                <c:pt idx="431">
                  <c:v>495.59191664010666</c:v>
                </c:pt>
                <c:pt idx="432">
                  <c:v>495.5912786057159</c:v>
                </c:pt>
                <c:pt idx="433">
                  <c:v>495.59037538069259</c:v>
                </c:pt>
                <c:pt idx="434">
                  <c:v>495.58920696389873</c:v>
                </c:pt>
                <c:pt idx="435">
                  <c:v>495.58777335429636</c:v>
                </c:pt>
                <c:pt idx="436">
                  <c:v>495.58607455095279</c:v>
                </c:pt>
                <c:pt idx="437">
                  <c:v>495.58411055305231</c:v>
                </c:pt>
                <c:pt idx="438">
                  <c:v>495.5818813598836</c:v>
                </c:pt>
                <c:pt idx="439">
                  <c:v>495.5793869708537</c:v>
                </c:pt>
                <c:pt idx="440">
                  <c:v>495.57662738546168</c:v>
                </c:pt>
                <c:pt idx="441">
                  <c:v>495.57360260334934</c:v>
                </c:pt>
                <c:pt idx="442">
                  <c:v>495.57031262424977</c:v>
                </c:pt>
                <c:pt idx="443">
                  <c:v>495.56675744800805</c:v>
                </c:pt>
                <c:pt idx="444">
                  <c:v>495.5629370745761</c:v>
                </c:pt>
                <c:pt idx="445">
                  <c:v>495.55885150402275</c:v>
                </c:pt>
                <c:pt idx="446">
                  <c:v>495.55450073653839</c:v>
                </c:pt>
                <c:pt idx="447">
                  <c:v>495.54988477239249</c:v>
                </c:pt>
                <c:pt idx="448">
                  <c:v>495.54500361200076</c:v>
                </c:pt>
                <c:pt idx="449">
                  <c:v>495.53985725588103</c:v>
                </c:pt>
                <c:pt idx="450">
                  <c:v>495.53444570464734</c:v>
                </c:pt>
                <c:pt idx="451">
                  <c:v>495.52876895902284</c:v>
                </c:pt>
                <c:pt idx="452">
                  <c:v>495.5228270198657</c:v>
                </c:pt>
                <c:pt idx="453">
                  <c:v>495.51661988812242</c:v>
                </c:pt>
                <c:pt idx="454">
                  <c:v>495.51014756487876</c:v>
                </c:pt>
                <c:pt idx="455">
                  <c:v>495.50341005128524</c:v>
                </c:pt>
                <c:pt idx="456">
                  <c:v>495.49640734865386</c:v>
                </c:pt>
                <c:pt idx="457">
                  <c:v>495.48913945836267</c:v>
                </c:pt>
                <c:pt idx="458">
                  <c:v>495.48160638193053</c:v>
                </c:pt>
                <c:pt idx="459">
                  <c:v>495.47380812098072</c:v>
                </c:pt>
                <c:pt idx="460">
                  <c:v>495.46574467724645</c:v>
                </c:pt>
                <c:pt idx="461">
                  <c:v>495.45741605256006</c:v>
                </c:pt>
                <c:pt idx="462">
                  <c:v>495.44882224888443</c:v>
                </c:pt>
                <c:pt idx="463">
                  <c:v>495.43996326829318</c:v>
                </c:pt>
                <c:pt idx="464">
                  <c:v>495.43083911294201</c:v>
                </c:pt>
                <c:pt idx="465">
                  <c:v>495.42144978512277</c:v>
                </c:pt>
                <c:pt idx="466">
                  <c:v>495.411795287242</c:v>
                </c:pt>
                <c:pt idx="467">
                  <c:v>495.40187562180461</c:v>
                </c:pt>
                <c:pt idx="468">
                  <c:v>495.39169079142494</c:v>
                </c:pt>
                <c:pt idx="469">
                  <c:v>495.38124079883983</c:v>
                </c:pt>
                <c:pt idx="470">
                  <c:v>495.3705256468902</c:v>
                </c:pt>
                <c:pt idx="471">
                  <c:v>495.35954533851657</c:v>
                </c:pt>
                <c:pt idx="472">
                  <c:v>495.34829987679757</c:v>
                </c:pt>
                <c:pt idx="473">
                  <c:v>495.33678926490825</c:v>
                </c:pt>
                <c:pt idx="474">
                  <c:v>495.32501350612569</c:v>
                </c:pt>
                <c:pt idx="475">
                  <c:v>495.31297260384429</c:v>
                </c:pt>
                <c:pt idx="476">
                  <c:v>495.30066656157902</c:v>
                </c:pt>
                <c:pt idx="477">
                  <c:v>495.28809538294564</c:v>
                </c:pt>
                <c:pt idx="478">
                  <c:v>495.2752590716733</c:v>
                </c:pt>
                <c:pt idx="479">
                  <c:v>495.26215763160684</c:v>
                </c:pt>
                <c:pt idx="480">
                  <c:v>495.24879106669613</c:v>
                </c:pt>
                <c:pt idx="481">
                  <c:v>495.23515938099501</c:v>
                </c:pt>
                <c:pt idx="482">
                  <c:v>495.22126257869303</c:v>
                </c:pt>
                <c:pt idx="483">
                  <c:v>495.20710066406355</c:v>
                </c:pt>
                <c:pt idx="484">
                  <c:v>495.19267364151341</c:v>
                </c:pt>
                <c:pt idx="485">
                  <c:v>495.17798151554024</c:v>
                </c:pt>
                <c:pt idx="486">
                  <c:v>495.16302429076643</c:v>
                </c:pt>
                <c:pt idx="487">
                  <c:v>495.1478019719242</c:v>
                </c:pt>
                <c:pt idx="488">
                  <c:v>495.13231456384477</c:v>
                </c:pt>
                <c:pt idx="489">
                  <c:v>495.11656207148894</c:v>
                </c:pt>
                <c:pt idx="490">
                  <c:v>495.10054449992106</c:v>
                </c:pt>
                <c:pt idx="491">
                  <c:v>495.0842618543133</c:v>
                </c:pt>
                <c:pt idx="492">
                  <c:v>495.0677141399471</c:v>
                </c:pt>
                <c:pt idx="493">
                  <c:v>495.05090136222026</c:v>
                </c:pt>
                <c:pt idx="494">
                  <c:v>495.03382352664954</c:v>
                </c:pt>
                <c:pt idx="495">
                  <c:v>495.01648063883857</c:v>
                </c:pt>
                <c:pt idx="496">
                  <c:v>494.99887270452865</c:v>
                </c:pt>
                <c:pt idx="497">
                  <c:v>494.98099972956118</c:v>
                </c:pt>
                <c:pt idx="498">
                  <c:v>494.9628617198818</c:v>
                </c:pt>
                <c:pt idx="499">
                  <c:v>494.94445868157067</c:v>
                </c:pt>
                <c:pt idx="500">
                  <c:v>494.92579062078261</c:v>
                </c:pt>
                <c:pt idx="501">
                  <c:v>494.90685754380536</c:v>
                </c:pt>
                <c:pt idx="502">
                  <c:v>494.88765945705973</c:v>
                </c:pt>
                <c:pt idx="503">
                  <c:v>494.86819636703723</c:v>
                </c:pt>
                <c:pt idx="504">
                  <c:v>494.84846828035228</c:v>
                </c:pt>
                <c:pt idx="505">
                  <c:v>494.82847520375526</c:v>
                </c:pt>
                <c:pt idx="506">
                  <c:v>494.80821714407455</c:v>
                </c:pt>
                <c:pt idx="507">
                  <c:v>494.78769410827448</c:v>
                </c:pt>
                <c:pt idx="508">
                  <c:v>494.76690610340927</c:v>
                </c:pt>
                <c:pt idx="509">
                  <c:v>494.74585313668194</c:v>
                </c:pt>
                <c:pt idx="510">
                  <c:v>494.7245352153497</c:v>
                </c:pt>
                <c:pt idx="511">
                  <c:v>494.70295234682089</c:v>
                </c:pt>
                <c:pt idx="512">
                  <c:v>494.68110453862653</c:v>
                </c:pt>
                <c:pt idx="513">
                  <c:v>494.6589917983722</c:v>
                </c:pt>
                <c:pt idx="514">
                  <c:v>494.63661413379418</c:v>
                </c:pt>
                <c:pt idx="515">
                  <c:v>494.61397155273778</c:v>
                </c:pt>
                <c:pt idx="516">
                  <c:v>494.59106406317494</c:v>
                </c:pt>
                <c:pt idx="517">
                  <c:v>494.5678916731614</c:v>
                </c:pt>
                <c:pt idx="518">
                  <c:v>494.54445439086442</c:v>
                </c:pt>
                <c:pt idx="519">
                  <c:v>494.52075222461133</c:v>
                </c:pt>
                <c:pt idx="520">
                  <c:v>494.49678518277216</c:v>
                </c:pt>
                <c:pt idx="521">
                  <c:v>494.47255327388251</c:v>
                </c:pt>
                <c:pt idx="522">
                  <c:v>494.44805650655286</c:v>
                </c:pt>
                <c:pt idx="523">
                  <c:v>494.42329488953402</c:v>
                </c:pt>
                <c:pt idx="524">
                  <c:v>494.39826843167742</c:v>
                </c:pt>
                <c:pt idx="525">
                  <c:v>494.37297714193562</c:v>
                </c:pt>
                <c:pt idx="526">
                  <c:v>494.34742102939003</c:v>
                </c:pt>
                <c:pt idx="527">
                  <c:v>494.32160010322468</c:v>
                </c:pt>
                <c:pt idx="528">
                  <c:v>494.29551437272761</c:v>
                </c:pt>
                <c:pt idx="529">
                  <c:v>494.26916384730822</c:v>
                </c:pt>
                <c:pt idx="530">
                  <c:v>494.24254853650694</c:v>
                </c:pt>
                <c:pt idx="531">
                  <c:v>494.21566844992259</c:v>
                </c:pt>
                <c:pt idx="532">
                  <c:v>494.18852359733216</c:v>
                </c:pt>
                <c:pt idx="533">
                  <c:v>494.16111398856066</c:v>
                </c:pt>
                <c:pt idx="534">
                  <c:v>494.1334396336016</c:v>
                </c:pt>
                <c:pt idx="535">
                  <c:v>494.10550054251684</c:v>
                </c:pt>
                <c:pt idx="536">
                  <c:v>494.07729672550215</c:v>
                </c:pt>
                <c:pt idx="537">
                  <c:v>494.04882819285871</c:v>
                </c:pt>
                <c:pt idx="538">
                  <c:v>494.02009495499328</c:v>
                </c:pt>
                <c:pt idx="539">
                  <c:v>493.99109702244641</c:v>
                </c:pt>
                <c:pt idx="540">
                  <c:v>493.96183440585355</c:v>
                </c:pt>
                <c:pt idx="541">
                  <c:v>493.93230711595641</c:v>
                </c:pt>
                <c:pt idx="542">
                  <c:v>493.90251516362741</c:v>
                </c:pt>
                <c:pt idx="543">
                  <c:v>493.87245855982889</c:v>
                </c:pt>
                <c:pt idx="544">
                  <c:v>493.84213731565961</c:v>
                </c:pt>
                <c:pt idx="545">
                  <c:v>493.81155144230786</c:v>
                </c:pt>
                <c:pt idx="546">
                  <c:v>493.78070095108961</c:v>
                </c:pt>
                <c:pt idx="547">
                  <c:v>493.74958585341966</c:v>
                </c:pt>
                <c:pt idx="548">
                  <c:v>493.71820616083301</c:v>
                </c:pt>
                <c:pt idx="549">
                  <c:v>493.68656188497505</c:v>
                </c:pt>
                <c:pt idx="550">
                  <c:v>493.65465303761596</c:v>
                </c:pt>
                <c:pt idx="551">
                  <c:v>493.62247963061287</c:v>
                </c:pt>
                <c:pt idx="552">
                  <c:v>493.59004167594679</c:v>
                </c:pt>
                <c:pt idx="553">
                  <c:v>493.55733918572747</c:v>
                </c:pt>
                <c:pt idx="554">
                  <c:v>493.52437217214532</c:v>
                </c:pt>
                <c:pt idx="555">
                  <c:v>493.49114064752763</c:v>
                </c:pt>
                <c:pt idx="556">
                  <c:v>493.45764462429395</c:v>
                </c:pt>
                <c:pt idx="557">
                  <c:v>493.42388411500752</c:v>
                </c:pt>
                <c:pt idx="558">
                  <c:v>493.38985913230596</c:v>
                </c:pt>
                <c:pt idx="559">
                  <c:v>493.35556968896321</c:v>
                </c:pt>
                <c:pt idx="560">
                  <c:v>493.32101579786558</c:v>
                </c:pt>
                <c:pt idx="561">
                  <c:v>493.28619747199633</c:v>
                </c:pt>
                <c:pt idx="562">
                  <c:v>493.25111472446559</c:v>
                </c:pt>
                <c:pt idx="563">
                  <c:v>493.2157675684827</c:v>
                </c:pt>
                <c:pt idx="564">
                  <c:v>493.18015601739825</c:v>
                </c:pt>
                <c:pt idx="565">
                  <c:v>493.14428008463068</c:v>
                </c:pt>
                <c:pt idx="566">
                  <c:v>493.10813978373483</c:v>
                </c:pt>
                <c:pt idx="567">
                  <c:v>493.0717351284012</c:v>
                </c:pt>
                <c:pt idx="568">
                  <c:v>493.03506613238824</c:v>
                </c:pt>
                <c:pt idx="569">
                  <c:v>492.99813280958466</c:v>
                </c:pt>
                <c:pt idx="570">
                  <c:v>492.96093517401266</c:v>
                </c:pt>
                <c:pt idx="571">
                  <c:v>492.92347323977344</c:v>
                </c:pt>
                <c:pt idx="572">
                  <c:v>492.88574702110321</c:v>
                </c:pt>
                <c:pt idx="573">
                  <c:v>492.84775653235346</c:v>
                </c:pt>
                <c:pt idx="574">
                  <c:v>492.80950178795706</c:v>
                </c:pt>
                <c:pt idx="575">
                  <c:v>492.77098280250027</c:v>
                </c:pt>
                <c:pt idx="576">
                  <c:v>492.73219959065881</c:v>
                </c:pt>
                <c:pt idx="577">
                  <c:v>492.69315216721355</c:v>
                </c:pt>
                <c:pt idx="578">
                  <c:v>492.65384054708306</c:v>
                </c:pt>
                <c:pt idx="579">
                  <c:v>492.61426474528162</c:v>
                </c:pt>
                <c:pt idx="580">
                  <c:v>492.5744247769436</c:v>
                </c:pt>
                <c:pt idx="581">
                  <c:v>492.53432065730607</c:v>
                </c:pt>
                <c:pt idx="582">
                  <c:v>492.49395240172993</c:v>
                </c:pt>
                <c:pt idx="583">
                  <c:v>492.45332002569063</c:v>
                </c:pt>
                <c:pt idx="584">
                  <c:v>492.41242354475622</c:v>
                </c:pt>
                <c:pt idx="585">
                  <c:v>492.37126297463124</c:v>
                </c:pt>
                <c:pt idx="586">
                  <c:v>492.32983833112439</c:v>
                </c:pt>
                <c:pt idx="587">
                  <c:v>492.28814963015839</c:v>
                </c:pt>
                <c:pt idx="588">
                  <c:v>492.24619688776403</c:v>
                </c:pt>
                <c:pt idx="589">
                  <c:v>492.2039801200836</c:v>
                </c:pt>
                <c:pt idx="590">
                  <c:v>492.16149934338074</c:v>
                </c:pt>
                <c:pt idx="591">
                  <c:v>492.11875457404165</c:v>
                </c:pt>
                <c:pt idx="592">
                  <c:v>492.07574582853618</c:v>
                </c:pt>
                <c:pt idx="593">
                  <c:v>492.03247312346917</c:v>
                </c:pt>
                <c:pt idx="594">
                  <c:v>491.98893647555059</c:v>
                </c:pt>
                <c:pt idx="595">
                  <c:v>491.94513590161142</c:v>
                </c:pt>
                <c:pt idx="596">
                  <c:v>491.90107141859295</c:v>
                </c:pt>
                <c:pt idx="597">
                  <c:v>491.85674304354632</c:v>
                </c:pt>
                <c:pt idx="598">
                  <c:v>491.81215079362613</c:v>
                </c:pt>
                <c:pt idx="599">
                  <c:v>491.76729468612353</c:v>
                </c:pt>
                <c:pt idx="600">
                  <c:v>491.72217473843085</c:v>
                </c:pt>
                <c:pt idx="601">
                  <c:v>491.67679096804648</c:v>
                </c:pt>
                <c:pt idx="602">
                  <c:v>491.63114339258823</c:v>
                </c:pt>
                <c:pt idx="603">
                  <c:v>491.58523202980484</c:v>
                </c:pt>
                <c:pt idx="604">
                  <c:v>491.5390568975252</c:v>
                </c:pt>
                <c:pt idx="605">
                  <c:v>491.49261801371682</c:v>
                </c:pt>
                <c:pt idx="606">
                  <c:v>491.44591539645046</c:v>
                </c:pt>
                <c:pt idx="607">
                  <c:v>491.39894906391299</c:v>
                </c:pt>
                <c:pt idx="608">
                  <c:v>491.35171903440187</c:v>
                </c:pt>
                <c:pt idx="609">
                  <c:v>491.30422532634009</c:v>
                </c:pt>
                <c:pt idx="610">
                  <c:v>491.2564679582452</c:v>
                </c:pt>
                <c:pt idx="611">
                  <c:v>491.20844694876303</c:v>
                </c:pt>
                <c:pt idx="612">
                  <c:v>491.16016231663679</c:v>
                </c:pt>
                <c:pt idx="613">
                  <c:v>491.11161408074901</c:v>
                </c:pt>
                <c:pt idx="614">
                  <c:v>491.06280226007448</c:v>
                </c:pt>
                <c:pt idx="615">
                  <c:v>491.01372687371946</c:v>
                </c:pt>
                <c:pt idx="616">
                  <c:v>490.96438794088573</c:v>
                </c:pt>
                <c:pt idx="617">
                  <c:v>490.91478548089663</c:v>
                </c:pt>
                <c:pt idx="618">
                  <c:v>490.86491951318584</c:v>
                </c:pt>
                <c:pt idx="619">
                  <c:v>490.81479005731109</c:v>
                </c:pt>
                <c:pt idx="620">
                  <c:v>490.76439713293871</c:v>
                </c:pt>
                <c:pt idx="621">
                  <c:v>490.71374075984636</c:v>
                </c:pt>
                <c:pt idx="622">
                  <c:v>490.66282095792491</c:v>
                </c:pt>
                <c:pt idx="623">
                  <c:v>490.61163774718801</c:v>
                </c:pt>
                <c:pt idx="624">
                  <c:v>490.56019114775455</c:v>
                </c:pt>
                <c:pt idx="625">
                  <c:v>490.50848117985504</c:v>
                </c:pt>
                <c:pt idx="626">
                  <c:v>490.45650786383999</c:v>
                </c:pt>
                <c:pt idx="627">
                  <c:v>490.40427122018531</c:v>
                </c:pt>
                <c:pt idx="628">
                  <c:v>490.35177126945814</c:v>
                </c:pt>
                <c:pt idx="629">
                  <c:v>490.29900803234909</c:v>
                </c:pt>
                <c:pt idx="630">
                  <c:v>490.24598152966922</c:v>
                </c:pt>
                <c:pt idx="631">
                  <c:v>490.19269178234595</c:v>
                </c:pt>
                <c:pt idx="632">
                  <c:v>490.13913881140274</c:v>
                </c:pt>
                <c:pt idx="633">
                  <c:v>490.08532263799742</c:v>
                </c:pt>
                <c:pt idx="634">
                  <c:v>490.03124328339834</c:v>
                </c:pt>
                <c:pt idx="635">
                  <c:v>489.9769007689772</c:v>
                </c:pt>
                <c:pt idx="636">
                  <c:v>489.92229511622639</c:v>
                </c:pt>
                <c:pt idx="637">
                  <c:v>489.86742634675539</c:v>
                </c:pt>
                <c:pt idx="638">
                  <c:v>489.81229448228896</c:v>
                </c:pt>
                <c:pt idx="639">
                  <c:v>489.756899544671</c:v>
                </c:pt>
                <c:pt idx="640">
                  <c:v>489.70124155584176</c:v>
                </c:pt>
                <c:pt idx="641">
                  <c:v>489.64532053786729</c:v>
                </c:pt>
                <c:pt idx="642">
                  <c:v>489.58913651293159</c:v>
                </c:pt>
                <c:pt idx="643">
                  <c:v>489.53268950333074</c:v>
                </c:pt>
                <c:pt idx="644">
                  <c:v>489.47597953148693</c:v>
                </c:pt>
                <c:pt idx="645">
                  <c:v>489.41900661991269</c:v>
                </c:pt>
                <c:pt idx="646">
                  <c:v>489.36177079124326</c:v>
                </c:pt>
                <c:pt idx="647">
                  <c:v>489.30427206824885</c:v>
                </c:pt>
                <c:pt idx="648">
                  <c:v>489.24651047379052</c:v>
                </c:pt>
                <c:pt idx="649">
                  <c:v>489.18848603085343</c:v>
                </c:pt>
                <c:pt idx="650">
                  <c:v>489.13019876254538</c:v>
                </c:pt>
                <c:pt idx="651">
                  <c:v>489.07164869207384</c:v>
                </c:pt>
                <c:pt idx="652">
                  <c:v>489.0128358427753</c:v>
                </c:pt>
                <c:pt idx="653">
                  <c:v>488.95376023808967</c:v>
                </c:pt>
                <c:pt idx="654">
                  <c:v>488.89442190158064</c:v>
                </c:pt>
                <c:pt idx="655">
                  <c:v>488.83482085692981</c:v>
                </c:pt>
                <c:pt idx="656">
                  <c:v>488.77495712791966</c:v>
                </c:pt>
                <c:pt idx="657">
                  <c:v>488.71483073845729</c:v>
                </c:pt>
                <c:pt idx="658">
                  <c:v>488.65444171257275</c:v>
                </c:pt>
                <c:pt idx="659">
                  <c:v>488.59379007439298</c:v>
                </c:pt>
                <c:pt idx="660">
                  <c:v>488.53287584818315</c:v>
                </c:pt>
                <c:pt idx="661">
                  <c:v>488.47169905829242</c:v>
                </c:pt>
                <c:pt idx="662">
                  <c:v>488.41025972922569</c:v>
                </c:pt>
                <c:pt idx="663">
                  <c:v>488.34855788557059</c:v>
                </c:pt>
                <c:pt idx="664">
                  <c:v>488.28659355204462</c:v>
                </c:pt>
                <c:pt idx="665">
                  <c:v>488.22436675348092</c:v>
                </c:pt>
                <c:pt idx="666">
                  <c:v>488.16187751482266</c:v>
                </c:pt>
                <c:pt idx="667">
                  <c:v>488.09912586112915</c:v>
                </c:pt>
                <c:pt idx="668">
                  <c:v>488.03611181758612</c:v>
                </c:pt>
                <c:pt idx="669">
                  <c:v>487.97283540947177</c:v>
                </c:pt>
                <c:pt idx="670">
                  <c:v>487.90929666221695</c:v>
                </c:pt>
                <c:pt idx="671">
                  <c:v>487.8454956013299</c:v>
                </c:pt>
                <c:pt idx="672">
                  <c:v>487.78143225245333</c:v>
                </c:pt>
                <c:pt idx="673">
                  <c:v>487.71710664135662</c:v>
                </c:pt>
                <c:pt idx="674">
                  <c:v>487.65251879389814</c:v>
                </c:pt>
                <c:pt idx="675">
                  <c:v>487.58766873607379</c:v>
                </c:pt>
                <c:pt idx="676">
                  <c:v>487.52255649398705</c:v>
                </c:pt>
                <c:pt idx="677">
                  <c:v>487.45718209386547</c:v>
                </c:pt>
                <c:pt idx="678">
                  <c:v>487.3915455620301</c:v>
                </c:pt>
                <c:pt idx="679">
                  <c:v>487.32564692495396</c:v>
                </c:pt>
                <c:pt idx="680">
                  <c:v>487.25948620920133</c:v>
                </c:pt>
                <c:pt idx="681">
                  <c:v>487.19306344145343</c:v>
                </c:pt>
                <c:pt idx="682">
                  <c:v>487.12637864850916</c:v>
                </c:pt>
                <c:pt idx="683">
                  <c:v>487.05943185730564</c:v>
                </c:pt>
                <c:pt idx="684">
                  <c:v>486.99222309485862</c:v>
                </c:pt>
                <c:pt idx="685">
                  <c:v>486.92475238833117</c:v>
                </c:pt>
                <c:pt idx="686">
                  <c:v>486.85701976498768</c:v>
                </c:pt>
                <c:pt idx="687">
                  <c:v>486.78902525221201</c:v>
                </c:pt>
                <c:pt idx="688">
                  <c:v>486.7207688775091</c:v>
                </c:pt>
                <c:pt idx="689">
                  <c:v>486.65225066850013</c:v>
                </c:pt>
                <c:pt idx="690">
                  <c:v>486.5834706529123</c:v>
                </c:pt>
                <c:pt idx="691">
                  <c:v>486.51442885860172</c:v>
                </c:pt>
                <c:pt idx="692">
                  <c:v>486.44512531353945</c:v>
                </c:pt>
                <c:pt idx="693">
                  <c:v>486.37556004580921</c:v>
                </c:pt>
                <c:pt idx="694">
                  <c:v>486.30573308360914</c:v>
                </c:pt>
                <c:pt idx="695">
                  <c:v>486.23564445526671</c:v>
                </c:pt>
                <c:pt idx="696">
                  <c:v>486.16529418921095</c:v>
                </c:pt>
                <c:pt idx="697">
                  <c:v>486.09468231399507</c:v>
                </c:pt>
                <c:pt idx="698">
                  <c:v>486.0238088582966</c:v>
                </c:pt>
                <c:pt idx="699">
                  <c:v>485.9526738508996</c:v>
                </c:pt>
                <c:pt idx="700">
                  <c:v>485.88127732071007</c:v>
                </c:pt>
                <c:pt idx="701">
                  <c:v>485.80961929674561</c:v>
                </c:pt>
                <c:pt idx="702">
                  <c:v>485.7376998081462</c:v>
                </c:pt>
                <c:pt idx="703">
                  <c:v>485.66551888417672</c:v>
                </c:pt>
                <c:pt idx="704">
                  <c:v>485.59307655420247</c:v>
                </c:pt>
                <c:pt idx="705">
                  <c:v>485.52037284771592</c:v>
                </c:pt>
                <c:pt idx="706">
                  <c:v>485.44740779433369</c:v>
                </c:pt>
                <c:pt idx="707">
                  <c:v>485.37418142377021</c:v>
                </c:pt>
                <c:pt idx="708">
                  <c:v>485.30069376588722</c:v>
                </c:pt>
                <c:pt idx="709">
                  <c:v>485.22694485061902</c:v>
                </c:pt>
                <c:pt idx="710">
                  <c:v>485.15293470807029</c:v>
                </c:pt>
                <c:pt idx="711">
                  <c:v>485.07866336842346</c:v>
                </c:pt>
                <c:pt idx="712">
                  <c:v>485.00413086200433</c:v>
                </c:pt>
                <c:pt idx="713">
                  <c:v>484.92933721924317</c:v>
                </c:pt>
                <c:pt idx="714">
                  <c:v>484.85428247068927</c:v>
                </c:pt>
                <c:pt idx="715">
                  <c:v>484.77896664700575</c:v>
                </c:pt>
                <c:pt idx="716">
                  <c:v>484.70338977898552</c:v>
                </c:pt>
                <c:pt idx="717">
                  <c:v>484.62755189752187</c:v>
                </c:pt>
                <c:pt idx="718">
                  <c:v>484.5514530336568</c:v>
                </c:pt>
                <c:pt idx="719">
                  <c:v>484.47509321851635</c:v>
                </c:pt>
                <c:pt idx="720">
                  <c:v>484.39847248335917</c:v>
                </c:pt>
                <c:pt idx="721">
                  <c:v>484.3215908595738</c:v>
                </c:pt>
                <c:pt idx="722">
                  <c:v>484.2444483786424</c:v>
                </c:pt>
                <c:pt idx="723">
                  <c:v>484.16704507218662</c:v>
                </c:pt>
                <c:pt idx="724">
                  <c:v>484.08938097193129</c:v>
                </c:pt>
                <c:pt idx="725">
                  <c:v>484.01145610973583</c:v>
                </c:pt>
                <c:pt idx="726">
                  <c:v>483.93327051756501</c:v>
                </c:pt>
                <c:pt idx="727">
                  <c:v>483.8548242275146</c:v>
                </c:pt>
                <c:pt idx="728">
                  <c:v>483.77611727177566</c:v>
                </c:pt>
                <c:pt idx="729">
                  <c:v>483.69714968268744</c:v>
                </c:pt>
                <c:pt idx="730">
                  <c:v>483.61792149268638</c:v>
                </c:pt>
                <c:pt idx="731">
                  <c:v>483.53843273433915</c:v>
                </c:pt>
                <c:pt idx="732">
                  <c:v>483.45868344031902</c:v>
                </c:pt>
                <c:pt idx="733">
                  <c:v>483.37867364343316</c:v>
                </c:pt>
                <c:pt idx="734">
                  <c:v>483.29840337659283</c:v>
                </c:pt>
                <c:pt idx="735">
                  <c:v>483.21787267285083</c:v>
                </c:pt>
                <c:pt idx="736">
                  <c:v>483.13708156534784</c:v>
                </c:pt>
                <c:pt idx="737">
                  <c:v>483.05603008736318</c:v>
                </c:pt>
                <c:pt idx="738">
                  <c:v>482.9747182723043</c:v>
                </c:pt>
                <c:pt idx="739">
                  <c:v>482.89314615367681</c:v>
                </c:pt>
                <c:pt idx="740">
                  <c:v>482.8113137651174</c:v>
                </c:pt>
                <c:pt idx="741">
                  <c:v>482.72922114036766</c:v>
                </c:pt>
                <c:pt idx="742">
                  <c:v>482.64686831332034</c:v>
                </c:pt>
                <c:pt idx="743">
                  <c:v>482.56425531795003</c:v>
                </c:pt>
                <c:pt idx="744">
                  <c:v>482.48138218837067</c:v>
                </c:pt>
                <c:pt idx="745">
                  <c:v>482.39824895882691</c:v>
                </c:pt>
                <c:pt idx="746">
                  <c:v>482.31485566365637</c:v>
                </c:pt>
                <c:pt idx="747">
                  <c:v>482.23120233732749</c:v>
                </c:pt>
                <c:pt idx="748">
                  <c:v>482.14728901443448</c:v>
                </c:pt>
                <c:pt idx="749">
                  <c:v>482.063115729694</c:v>
                </c:pt>
                <c:pt idx="750">
                  <c:v>481.97868251791721</c:v>
                </c:pt>
                <c:pt idx="751">
                  <c:v>481.8939894140708</c:v>
                </c:pt>
                <c:pt idx="752">
                  <c:v>481.80903645321501</c:v>
                </c:pt>
                <c:pt idx="753">
                  <c:v>481.72382367055405</c:v>
                </c:pt>
                <c:pt idx="754">
                  <c:v>481.63835110137398</c:v>
                </c:pt>
                <c:pt idx="755">
                  <c:v>481.5526187811214</c:v>
                </c:pt>
                <c:pt idx="756">
                  <c:v>481.46662674533769</c:v>
                </c:pt>
                <c:pt idx="757">
                  <c:v>481.38037502969644</c:v>
                </c:pt>
                <c:pt idx="758">
                  <c:v>481.2938636699804</c:v>
                </c:pt>
                <c:pt idx="759">
                  <c:v>481.20709270211864</c:v>
                </c:pt>
                <c:pt idx="760">
                  <c:v>481.1200621621204</c:v>
                </c:pt>
                <c:pt idx="761">
                  <c:v>481.03277208615077</c:v>
                </c:pt>
                <c:pt idx="762">
                  <c:v>480.94522251047579</c:v>
                </c:pt>
                <c:pt idx="763">
                  <c:v>480.85741347148814</c:v>
                </c:pt>
                <c:pt idx="764">
                  <c:v>480.76934500570775</c:v>
                </c:pt>
                <c:pt idx="765">
                  <c:v>480.68101714976535</c:v>
                </c:pt>
                <c:pt idx="766">
                  <c:v>480.5924299404067</c:v>
                </c:pt>
                <c:pt idx="767">
                  <c:v>480.50358341451755</c:v>
                </c:pt>
                <c:pt idx="768">
                  <c:v>480.41447760908812</c:v>
                </c:pt>
                <c:pt idx="769">
                  <c:v>480.32511256124747</c:v>
                </c:pt>
                <c:pt idx="770">
                  <c:v>480.23548830822006</c:v>
                </c:pt>
                <c:pt idx="771">
                  <c:v>480.14560488737089</c:v>
                </c:pt>
                <c:pt idx="772">
                  <c:v>480.05546233617906</c:v>
                </c:pt>
                <c:pt idx="773">
                  <c:v>479.96506069225285</c:v>
                </c:pt>
                <c:pt idx="774">
                  <c:v>479.87439999330331</c:v>
                </c:pt>
                <c:pt idx="775">
                  <c:v>479.7834802771892</c:v>
                </c:pt>
                <c:pt idx="776">
                  <c:v>479.69230158186662</c:v>
                </c:pt>
                <c:pt idx="777">
                  <c:v>479.60086394543032</c:v>
                </c:pt>
                <c:pt idx="778">
                  <c:v>479.50916740607903</c:v>
                </c:pt>
                <c:pt idx="779">
                  <c:v>479.41721200215267</c:v>
                </c:pt>
                <c:pt idx="780">
                  <c:v>479.32499777209489</c:v>
                </c:pt>
                <c:pt idx="781">
                  <c:v>479.23252475448703</c:v>
                </c:pt>
                <c:pt idx="782">
                  <c:v>479.13979298801962</c:v>
                </c:pt>
                <c:pt idx="783">
                  <c:v>479.04680251152178</c:v>
                </c:pt>
                <c:pt idx="784">
                  <c:v>478.95355336391725</c:v>
                </c:pt>
                <c:pt idx="785">
                  <c:v>478.86004558427067</c:v>
                </c:pt>
                <c:pt idx="786">
                  <c:v>478.7662792117743</c:v>
                </c:pt>
                <c:pt idx="787">
                  <c:v>478.67225428572226</c:v>
                </c:pt>
                <c:pt idx="788">
                  <c:v>478.57797084555199</c:v>
                </c:pt>
                <c:pt idx="789">
                  <c:v>478.4834289308053</c:v>
                </c:pt>
                <c:pt idx="790">
                  <c:v>478.38862858116363</c:v>
                </c:pt>
                <c:pt idx="791">
                  <c:v>478.29356983641526</c:v>
                </c:pt>
                <c:pt idx="792">
                  <c:v>478.1982527364728</c:v>
                </c:pt>
                <c:pt idx="793">
                  <c:v>478.1026773213884</c:v>
                </c:pt>
                <c:pt idx="794">
                  <c:v>478.00684363131444</c:v>
                </c:pt>
                <c:pt idx="795">
                  <c:v>477.91075170654005</c:v>
                </c:pt>
                <c:pt idx="796">
                  <c:v>477.81440158746364</c:v>
                </c:pt>
                <c:pt idx="797">
                  <c:v>477.71779331462614</c:v>
                </c:pt>
                <c:pt idx="798">
                  <c:v>477.62092692867748</c:v>
                </c:pt>
                <c:pt idx="799">
                  <c:v>477.52380247039804</c:v>
                </c:pt>
                <c:pt idx="800">
                  <c:v>477.42641998067762</c:v>
                </c:pt>
                <c:pt idx="801">
                  <c:v>477.32877950054092</c:v>
                </c:pt>
                <c:pt idx="802">
                  <c:v>477.23088107113762</c:v>
                </c:pt>
                <c:pt idx="803">
                  <c:v>477.13272473373797</c:v>
                </c:pt>
                <c:pt idx="804">
                  <c:v>477.03431052972343</c:v>
                </c:pt>
                <c:pt idx="805">
                  <c:v>476.93563850061452</c:v>
                </c:pt>
                <c:pt idx="806">
                  <c:v>476.8367086880429</c:v>
                </c:pt>
                <c:pt idx="807">
                  <c:v>476.7375211337864</c:v>
                </c:pt>
                <c:pt idx="808">
                  <c:v>476.63807587971564</c:v>
                </c:pt>
                <c:pt idx="809">
                  <c:v>476.53837296783797</c:v>
                </c:pt>
                <c:pt idx="810">
                  <c:v>476.4384124403004</c:v>
                </c:pt>
                <c:pt idx="811">
                  <c:v>476.33819433934963</c:v>
                </c:pt>
                <c:pt idx="812">
                  <c:v>476.23771870736863</c:v>
                </c:pt>
                <c:pt idx="813">
                  <c:v>476.1369855868511</c:v>
                </c:pt>
                <c:pt idx="814">
                  <c:v>476.03599502043846</c:v>
                </c:pt>
                <c:pt idx="815">
                  <c:v>475.93474705087726</c:v>
                </c:pt>
                <c:pt idx="816">
                  <c:v>475.83324172104534</c:v>
                </c:pt>
                <c:pt idx="817">
                  <c:v>475.73147907393985</c:v>
                </c:pt>
                <c:pt idx="818">
                  <c:v>475.62945915269052</c:v>
                </c:pt>
                <c:pt idx="819">
                  <c:v>475.52718200053175</c:v>
                </c:pt>
                <c:pt idx="820">
                  <c:v>475.42464766085754</c:v>
                </c:pt>
                <c:pt idx="821">
                  <c:v>475.32185617715152</c:v>
                </c:pt>
                <c:pt idx="822">
                  <c:v>475.21880759303804</c:v>
                </c:pt>
                <c:pt idx="823">
                  <c:v>475.11550195226761</c:v>
                </c:pt>
                <c:pt idx="824">
                  <c:v>475.0119392987051</c:v>
                </c:pt>
                <c:pt idx="825">
                  <c:v>474.90811967635204</c:v>
                </c:pt>
                <c:pt idx="826">
                  <c:v>474.80404312932779</c:v>
                </c:pt>
                <c:pt idx="827">
                  <c:v>474.69970970187273</c:v>
                </c:pt>
                <c:pt idx="828">
                  <c:v>474.59511943836543</c:v>
                </c:pt>
                <c:pt idx="829">
                  <c:v>474.4902723832999</c:v>
                </c:pt>
                <c:pt idx="830">
                  <c:v>474.38516858130185</c:v>
                </c:pt>
                <c:pt idx="831">
                  <c:v>474.27980807710776</c:v>
                </c:pt>
                <c:pt idx="832">
                  <c:v>474.17419091559191</c:v>
                </c:pt>
                <c:pt idx="833">
                  <c:v>474.06831714175377</c:v>
                </c:pt>
                <c:pt idx="834">
                  <c:v>473.96218680071314</c:v>
                </c:pt>
                <c:pt idx="835">
                  <c:v>440.51938270903548</c:v>
                </c:pt>
                <c:pt idx="836">
                  <c:v>409.26572748208264</c:v>
                </c:pt>
                <c:pt idx="837">
                  <c:v>380.05792055394534</c:v>
                </c:pt>
                <c:pt idx="838">
                  <c:v>352.7620417405243</c:v>
                </c:pt>
                <c:pt idx="839">
                  <c:v>327.25293720453089</c:v>
                </c:pt>
                <c:pt idx="840">
                  <c:v>303.41364561490508</c:v>
                </c:pt>
                <c:pt idx="841">
                  <c:v>281.13486186954395</c:v>
                </c:pt>
                <c:pt idx="842">
                  <c:v>260.31443592246734</c:v>
                </c:pt>
                <c:pt idx="843">
                  <c:v>240.85690441750106</c:v>
                </c:pt>
                <c:pt idx="844">
                  <c:v>222.67305298097847</c:v>
                </c:pt>
                <c:pt idx="845">
                  <c:v>205.9217898875776</c:v>
                </c:pt>
                <c:pt idx="846">
                  <c:v>190.70884436889946</c:v>
                </c:pt>
                <c:pt idx="847">
                  <c:v>176.57723414698111</c:v>
                </c:pt>
                <c:pt idx="848">
                  <c:v>163.45157172826256</c:v>
                </c:pt>
                <c:pt idx="849">
                  <c:v>151.26165221873066</c:v>
                </c:pt>
                <c:pt idx="850">
                  <c:v>139.94210014526584</c:v>
                </c:pt>
                <c:pt idx="851">
                  <c:v>129.43204014895247</c:v>
                </c:pt>
                <c:pt idx="852">
                  <c:v>119.67478994208486</c:v>
                </c:pt>
                <c:pt idx="853">
                  <c:v>110.61757402792735</c:v>
                </c:pt>
                <c:pt idx="854">
                  <c:v>102.21125678236365</c:v>
                </c:pt>
                <c:pt idx="855">
                  <c:v>94.410093589869959</c:v>
                </c:pt>
                <c:pt idx="856">
                  <c:v>87.171498813187952</c:v>
                </c:pt>
                <c:pt idx="857">
                  <c:v>80.455829457058712</c:v>
                </c:pt>
                <c:pt idx="858">
                  <c:v>74.226183461756065</c:v>
                </c:pt>
                <c:pt idx="859">
                  <c:v>68.448211632258364</c:v>
                </c:pt>
                <c:pt idx="860">
                  <c:v>63.089942274002752</c:v>
                </c:pt>
                <c:pt idx="861">
                  <c:v>58.121617666523605</c:v>
                </c:pt>
                <c:pt idx="862">
                  <c:v>53.515541562092551</c:v>
                </c:pt>
                <c:pt idx="863">
                  <c:v>49.245936947897924</c:v>
                </c:pt>
                <c:pt idx="864">
                  <c:v>45.288813357425525</c:v>
                </c:pt>
                <c:pt idx="865">
                  <c:v>41.621843059532182</c:v>
                </c:pt>
                <c:pt idx="866">
                  <c:v>38.224245492159461</c:v>
                </c:pt>
                <c:pt idx="867">
                  <c:v>35.076679341480798</c:v>
                </c:pt>
                <c:pt idx="868">
                  <c:v>32.16114169609731</c:v>
                </c:pt>
                <c:pt idx="869">
                  <c:v>29.460873728995381</c:v>
                </c:pt>
                <c:pt idx="870">
                  <c:v>26.960272376258096</c:v>
                </c:pt>
                <c:pt idx="871">
                  <c:v>24.644807489277724</c:v>
                </c:pt>
                <c:pt idx="872">
                  <c:v>22.500943933830996</c:v>
                </c:pt>
                <c:pt idx="873">
                  <c:v>20.516068090794459</c:v>
                </c:pt>
                <c:pt idx="874">
                  <c:v>18.678418173154686</c:v>
                </c:pt>
                <c:pt idx="875">
                  <c:v>16.97701770224791</c:v>
                </c:pt>
                <c:pt idx="876">
                  <c:v>15.401611366563872</c:v>
                </c:pt>
                <c:pt idx="877">
                  <c:v>13.942602292035502</c:v>
                </c:pt>
                <c:pt idx="878">
                  <c:v>12.590989437737681</c:v>
                </c:pt>
                <c:pt idx="879">
                  <c:v>11.338303315197289</c:v>
                </c:pt>
                <c:pt idx="880">
                  <c:v>10.176537367819096</c:v>
                </c:pt>
                <c:pt idx="881">
                  <c:v>9.0980708653601408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0704"/>
        <c:axId val="-1645373296"/>
      </c:scatterChart>
      <c:valAx>
        <c:axId val="-164539070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3296"/>
        <c:crosses val="autoZero"/>
        <c:crossBetween val="midCat"/>
      </c:valAx>
      <c:valAx>
        <c:axId val="-1645373296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07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1.6710334693929663E-3</c:v>
                </c:pt>
                <c:pt idx="2">
                  <c:v>2.4843220196037958E-3</c:v>
                </c:pt>
                <c:pt idx="3">
                  <c:v>3.1810959485757606E-3</c:v>
                </c:pt>
                <c:pt idx="4">
                  <c:v>3.8206732307621274E-3</c:v>
                </c:pt>
                <c:pt idx="5">
                  <c:v>4.425010811441232E-3</c:v>
                </c:pt>
                <c:pt idx="6">
                  <c:v>5.0051821890309094E-3</c:v>
                </c:pt>
                <c:pt idx="7">
                  <c:v>5.5677072839621635E-3</c:v>
                </c:pt>
                <c:pt idx="8">
                  <c:v>6.1168052341769906E-3</c:v>
                </c:pt>
                <c:pt idx="9">
                  <c:v>6.655386144892853E-3</c:v>
                </c:pt>
                <c:pt idx="10">
                  <c:v>7.1855514631596886E-3</c:v>
                </c:pt>
                <c:pt idx="11">
                  <c:v>7.7088718685779109E-3</c:v>
                </c:pt>
                <c:pt idx="12">
                  <c:v>8.2265530704858526E-3</c:v>
                </c:pt>
                <c:pt idx="13">
                  <c:v>8.7395403982088674E-3</c:v>
                </c:pt>
                <c:pt idx="14">
                  <c:v>9.2485877962660071E-3</c:v>
                </c:pt>
                <c:pt idx="15">
                  <c:v>9.7543050395444888E-3</c:v>
                </c:pt>
                <c:pt idx="16">
                  <c:v>1.0257191050367084E-2</c:v>
                </c:pt>
                <c:pt idx="17">
                  <c:v>1.0757658028359783E-2</c:v>
                </c:pt>
                <c:pt idx="18">
                  <c:v>1.1256049321341333E-2</c:v>
                </c:pt>
                <c:pt idx="19">
                  <c:v>1.1752652919476391E-2</c:v>
                </c:pt>
                <c:pt idx="20">
                  <c:v>1.2247711818283298E-2</c:v>
                </c:pt>
                <c:pt idx="21">
                  <c:v>1.2741432096047563E-2</c:v>
                </c:pt>
                <c:pt idx="22">
                  <c:v>1.3233989292713522E-2</c:v>
                </c:pt>
                <c:pt idx="23">
                  <c:v>1.3725533506141557E-2</c:v>
                </c:pt>
                <c:pt idx="24">
                  <c:v>1.421619350572296E-2</c:v>
                </c:pt>
                <c:pt idx="25">
                  <c:v>1.4706080083315238E-2</c:v>
                </c:pt>
                <c:pt idx="26">
                  <c:v>1.5195288805200977E-2</c:v>
                </c:pt>
                <c:pt idx="27">
                  <c:v>1.5683902288574979E-2</c:v>
                </c:pt>
                <c:pt idx="28">
                  <c:v>1.6171992096911249E-2</c:v>
                </c:pt>
                <c:pt idx="29">
                  <c:v>1.6659620327126621E-2</c:v>
                </c:pt>
                <c:pt idx="30">
                  <c:v>1.7146840945497063E-2</c:v>
                </c:pt>
                <c:pt idx="31">
                  <c:v>1.7633700917256964E-2</c:v>
                </c:pt>
                <c:pt idx="32">
                  <c:v>1.8120241165650731E-2</c:v>
                </c:pt>
                <c:pt idx="33">
                  <c:v>1.8606497389155249E-2</c:v>
                </c:pt>
                <c:pt idx="34">
                  <c:v>1.9092500760112149E-2</c:v>
                </c:pt>
                <c:pt idx="35">
                  <c:v>1.9578278523711933E-2</c:v>
                </c:pt>
                <c:pt idx="36">
                  <c:v>2.0063854512873083E-2</c:v>
                </c:pt>
                <c:pt idx="37">
                  <c:v>2.0549249591849339E-2</c:v>
                </c:pt>
                <c:pt idx="38">
                  <c:v>2.1034482039221206E-2</c:v>
                </c:pt>
                <c:pt idx="39">
                  <c:v>2.1519567879166146E-2</c:v>
                </c:pt>
                <c:pt idx="40">
                  <c:v>2.2004521168467038E-2</c:v>
                </c:pt>
                <c:pt idx="41">
                  <c:v>2.2489354245542457E-2</c:v>
                </c:pt>
                <c:pt idx="42">
                  <c:v>2.2974077946812891E-2</c:v>
                </c:pt>
                <c:pt idx="43">
                  <c:v>2.3458701794913113E-2</c:v>
                </c:pt>
                <c:pt idx="44">
                  <c:v>2.3943234162591691E-2</c:v>
                </c:pt>
                <c:pt idx="45">
                  <c:v>2.4427682415578179E-2</c:v>
                </c:pt>
                <c:pt idx="46">
                  <c:v>2.4912053037227388E-2</c:v>
                </c:pt>
                <c:pt idx="47">
                  <c:v>2.5396351737352888E-2</c:v>
                </c:pt>
                <c:pt idx="48">
                  <c:v>2.5880583547325059E-2</c:v>
                </c:pt>
                <c:pt idx="49">
                  <c:v>2.6364752903222943E-2</c:v>
                </c:pt>
                <c:pt idx="50">
                  <c:v>2.6848863718585327E-2</c:v>
                </c:pt>
                <c:pt idx="51">
                  <c:v>2.7332919448098049E-2</c:v>
                </c:pt>
                <c:pt idx="52">
                  <c:v>2.7816923143375808E-2</c:v>
                </c:pt>
                <c:pt idx="53">
                  <c:v>2.8300877501843482E-2</c:v>
                </c:pt>
                <c:pt idx="54">
                  <c:v>2.8784784909589817E-2</c:v>
                </c:pt>
                <c:pt idx="55">
                  <c:v>2.9268647478952532E-2</c:v>
                </c:pt>
                <c:pt idx="56">
                  <c:v>2.9752467081495607E-2</c:v>
                </c:pt>
                <c:pt idx="57">
                  <c:v>3.0236245376954254E-2</c:v>
                </c:pt>
                <c:pt idx="58">
                  <c:v>3.0719983838649635E-2</c:v>
                </c:pt>
                <c:pt idx="59">
                  <c:v>3.1203683775811137E-2</c:v>
                </c:pt>
                <c:pt idx="60">
                  <c:v>3.1687346353188775E-2</c:v>
                </c:pt>
                <c:pt idx="61">
                  <c:v>3.2170972608289813E-2</c:v>
                </c:pt>
                <c:pt idx="62">
                  <c:v>3.2654563466531762E-2</c:v>
                </c:pt>
                <c:pt idx="63">
                  <c:v>3.3138119754567319E-2</c:v>
                </c:pt>
                <c:pt idx="64">
                  <c:v>3.3621642212004949E-2</c:v>
                </c:pt>
                <c:pt idx="65">
                  <c:v>3.4105131501720828E-2</c:v>
                </c:pt>
                <c:pt idx="66">
                  <c:v>3.458858821893384E-2</c:v>
                </c:pt>
                <c:pt idx="67">
                  <c:v>3.5072012899193844E-2</c:v>
                </c:pt>
                <c:pt idx="68">
                  <c:v>3.5555406025415057E-2</c:v>
                </c:pt>
                <c:pt idx="69">
                  <c:v>3.6038768034070114E-2</c:v>
                </c:pt>
                <c:pt idx="70">
                  <c:v>3.6522099320646192E-2</c:v>
                </c:pt>
                <c:pt idx="71">
                  <c:v>3.7005400244452195E-2</c:v>
                </c:pt>
                <c:pt idx="72">
                  <c:v>3.7488671132855089E-2</c:v>
                </c:pt>
                <c:pt idx="73">
                  <c:v>3.797191228501396E-2</c:v>
                </c:pt>
                <c:pt idx="74">
                  <c:v>3.8455123975172104E-2</c:v>
                </c:pt>
                <c:pt idx="75">
                  <c:v>3.8938306455559984E-2</c:v>
                </c:pt>
                <c:pt idx="76">
                  <c:v>3.9421459958955615E-2</c:v>
                </c:pt>
                <c:pt idx="77">
                  <c:v>3.9904584700943289E-2</c:v>
                </c:pt>
                <c:pt idx="78">
                  <c:v>4.0387680881906515E-2</c:v>
                </c:pt>
                <c:pt idx="79">
                  <c:v>4.087074868878688E-2</c:v>
                </c:pt>
                <c:pt idx="80">
                  <c:v>4.1353788296636537E-2</c:v>
                </c:pt>
                <c:pt idx="81">
                  <c:v>4.1836799869988922E-2</c:v>
                </c:pt>
                <c:pt idx="82">
                  <c:v>4.2319783564069083E-2</c:v>
                </c:pt>
                <c:pt idx="83">
                  <c:v>4.2802739525862714E-2</c:v>
                </c:pt>
                <c:pt idx="84">
                  <c:v>4.3285667895060491E-2</c:v>
                </c:pt>
                <c:pt idx="85">
                  <c:v>4.3768568804892459E-2</c:v>
                </c:pt>
                <c:pt idx="86">
                  <c:v>4.4251442382865394E-2</c:v>
                </c:pt>
                <c:pt idx="87">
                  <c:v>4.4734288751414546E-2</c:v>
                </c:pt>
                <c:pt idx="88">
                  <c:v>4.5217108028479815E-2</c:v>
                </c:pt>
                <c:pt idx="89">
                  <c:v>4.5699900328015235E-2</c:v>
                </c:pt>
                <c:pt idx="90">
                  <c:v>4.6182665760439529E-2</c:v>
                </c:pt>
                <c:pt idx="91">
                  <c:v>4.6665404433034678E-2</c:v>
                </c:pt>
                <c:pt idx="92">
                  <c:v>4.7148116450298531E-2</c:v>
                </c:pt>
                <c:pt idx="93">
                  <c:v>4.763080191425683E-2</c:v>
                </c:pt>
                <c:pt idx="94">
                  <c:v>4.8113460924739358E-2</c:v>
                </c:pt>
                <c:pt idx="95">
                  <c:v>4.8596093579624411E-2</c:v>
                </c:pt>
                <c:pt idx="96">
                  <c:v>4.9078699975055227E-2</c:v>
                </c:pt>
                <c:pt idx="97">
                  <c:v>4.9561280205631678E-2</c:v>
                </c:pt>
                <c:pt idx="98">
                  <c:v>5.0043834364580021E-2</c:v>
                </c:pt>
                <c:pt idx="99">
                  <c:v>5.0526362543903303E-2</c:v>
                </c:pt>
                <c:pt idx="100">
                  <c:v>5.1008864834514618E-2</c:v>
                </c:pt>
                <c:pt idx="101">
                  <c:v>5.1491341326355203E-2</c:v>
                </c:pt>
                <c:pt idx="102">
                  <c:v>5.1973792108499117E-2</c:v>
                </c:pt>
                <c:pt idx="103">
                  <c:v>5.2456217269246076E-2</c:v>
                </c:pt>
                <c:pt idx="104">
                  <c:v>5.2938616896203723E-2</c:v>
                </c:pt>
                <c:pt idx="105">
                  <c:v>5.3420991076360634E-2</c:v>
                </c:pt>
                <c:pt idx="106">
                  <c:v>5.3903339896151072E-2</c:v>
                </c:pt>
                <c:pt idx="107">
                  <c:v>5.4385663441512438E-2</c:v>
                </c:pt>
                <c:pt idx="108">
                  <c:v>5.4867961797936265E-2</c:v>
                </c:pt>
                <c:pt idx="109">
                  <c:v>5.5350235050513466E-2</c:v>
                </c:pt>
                <c:pt idx="110">
                  <c:v>5.5832483283974534E-2</c:v>
                </c:pt>
                <c:pt idx="111">
                  <c:v>5.6314706582725221E-2</c:v>
                </c:pt>
                <c:pt idx="112">
                  <c:v>5.6796905030878232E-2</c:v>
                </c:pt>
                <c:pt idx="113">
                  <c:v>5.7279078712281391E-2</c:v>
                </c:pt>
                <c:pt idx="114">
                  <c:v>5.7761227710542672E-2</c:v>
                </c:pt>
                <c:pt idx="115">
                  <c:v>5.8243352109052432E-2</c:v>
                </c:pt>
                <c:pt idx="116">
                  <c:v>5.8725451991003208E-2</c:v>
                </c:pt>
                <c:pt idx="117">
                  <c:v>5.9207527439407298E-2</c:v>
                </c:pt>
                <c:pt idx="118">
                  <c:v>5.9689578537112403E-2</c:v>
                </c:pt>
                <c:pt idx="119">
                  <c:v>6.017160536681556E-2</c:v>
                </c:pt>
                <c:pt idx="120">
                  <c:v>6.0653608011075541E-2</c:v>
                </c:pt>
                <c:pt idx="121">
                  <c:v>6.1135586552323873E-2</c:v>
                </c:pt>
                <c:pt idx="122">
                  <c:v>6.161754107287469E-2</c:v>
                </c:pt>
                <c:pt idx="123">
                  <c:v>6.2099471654933472E-2</c:v>
                </c:pt>
                <c:pt idx="124">
                  <c:v>6.2581378380604874E-2</c:v>
                </c:pt>
                <c:pt idx="125">
                  <c:v>6.3063261331899656E-2</c:v>
                </c:pt>
                <c:pt idx="126">
                  <c:v>6.3545120590740939E-2</c:v>
                </c:pt>
                <c:pt idx="127">
                  <c:v>6.4026956238969701E-2</c:v>
                </c:pt>
                <c:pt idx="128">
                  <c:v>6.4508768358349761E-2</c:v>
                </c:pt>
                <c:pt idx="129">
                  <c:v>6.4990557030572174E-2</c:v>
                </c:pt>
                <c:pt idx="130">
                  <c:v>6.5472322337259206E-2</c:v>
                </c:pt>
                <c:pt idx="131">
                  <c:v>6.5954064359967882E-2</c:v>
                </c:pt>
                <c:pt idx="132">
                  <c:v>6.6435783180193109E-2</c:v>
                </c:pt>
                <c:pt idx="133">
                  <c:v>6.6917478879370537E-2</c:v>
                </c:pt>
                <c:pt idx="134">
                  <c:v>6.7399151538879112E-2</c:v>
                </c:pt>
                <c:pt idx="135">
                  <c:v>6.7880801240043309E-2</c:v>
                </c:pt>
                <c:pt idx="136">
                  <c:v>6.8362428064135242E-2</c:v>
                </c:pt>
                <c:pt idx="137">
                  <c:v>6.8844032092376467E-2</c:v>
                </c:pt>
                <c:pt idx="138">
                  <c:v>6.932561340593961E-2</c:v>
                </c:pt>
                <c:pt idx="139">
                  <c:v>6.9807172085949942E-2</c:v>
                </c:pt>
                <c:pt idx="140">
                  <c:v>7.028870821348665E-2</c:v>
                </c:pt>
                <c:pt idx="141">
                  <c:v>7.077022186958408E-2</c:v>
                </c:pt>
                <c:pt idx="142">
                  <c:v>7.1251713135232819E-2</c:v>
                </c:pt>
                <c:pt idx="143">
                  <c:v>7.1733182091380701E-2</c:v>
                </c:pt>
                <c:pt idx="144">
                  <c:v>7.2214628818933729E-2</c:v>
                </c:pt>
                <c:pt idx="145">
                  <c:v>7.2696053398756871E-2</c:v>
                </c:pt>
                <c:pt idx="146">
                  <c:v>7.3177455911674807E-2</c:v>
                </c:pt>
                <c:pt idx="147">
                  <c:v>7.3658836438472639E-2</c:v>
                </c:pt>
                <c:pt idx="148">
                  <c:v>7.4140195059896455E-2</c:v>
                </c:pt>
                <c:pt idx="149">
                  <c:v>7.4621531856653989E-2</c:v>
                </c:pt>
                <c:pt idx="150">
                  <c:v>7.5102846909415058E-2</c:v>
                </c:pt>
                <c:pt idx="151">
                  <c:v>7.5584140298812094E-2</c:v>
                </c:pt>
                <c:pt idx="152">
                  <c:v>7.60654121054406E-2</c:v>
                </c:pt>
                <c:pt idx="153">
                  <c:v>7.6546662409859523E-2</c:v>
                </c:pt>
                <c:pt idx="154">
                  <c:v>7.7027891292591674E-2</c:v>
                </c:pt>
                <c:pt idx="155">
                  <c:v>7.7509098834124088E-2</c:v>
                </c:pt>
                <c:pt idx="156">
                  <c:v>7.7990285114908312E-2</c:v>
                </c:pt>
                <c:pt idx="157">
                  <c:v>7.8471450215360769E-2</c:v>
                </c:pt>
                <c:pt idx="158">
                  <c:v>7.8952594215863051E-2</c:v>
                </c:pt>
                <c:pt idx="159">
                  <c:v>7.9433717196762149E-2</c:v>
                </c:pt>
                <c:pt idx="160">
                  <c:v>7.9914819238370766E-2</c:v>
                </c:pt>
                <c:pt idx="161">
                  <c:v>8.0395900420967545E-2</c:v>
                </c:pt>
                <c:pt idx="162">
                  <c:v>8.0876960824797312E-2</c:v>
                </c:pt>
                <c:pt idx="163">
                  <c:v>8.1358000530071292E-2</c:v>
                </c:pt>
                <c:pt idx="164">
                  <c:v>8.1839019616967351E-2</c:v>
                </c:pt>
                <c:pt idx="165">
                  <c:v>8.2320018165630171E-2</c:v>
                </c:pt>
                <c:pt idx="166">
                  <c:v>8.2800996256171475E-2</c:v>
                </c:pt>
                <c:pt idx="167">
                  <c:v>8.3281953968670219E-2</c:v>
                </c:pt>
                <c:pt idx="168">
                  <c:v>8.3762891383172763E-2</c:v>
                </c:pt>
                <c:pt idx="169">
                  <c:v>8.4243808579693089E-2</c:v>
                </c:pt>
                <c:pt idx="170">
                  <c:v>8.4724705638212924E-2</c:v>
                </c:pt>
                <c:pt idx="171">
                  <c:v>8.5205582638681943E-2</c:v>
                </c:pt>
                <c:pt idx="172">
                  <c:v>8.5686439661017966E-2</c:v>
                </c:pt>
                <c:pt idx="173">
                  <c:v>8.6167276785107064E-2</c:v>
                </c:pt>
                <c:pt idx="174">
                  <c:v>8.6648094090803776E-2</c:v>
                </c:pt>
                <c:pt idx="175">
                  <c:v>8.7128891657931209E-2</c:v>
                </c:pt>
                <c:pt idx="176">
                  <c:v>8.7609669566281259E-2</c:v>
                </c:pt>
                <c:pt idx="177">
                  <c:v>8.809042789561472E-2</c:v>
                </c:pt>
                <c:pt idx="178">
                  <c:v>8.857116672566144E-2</c:v>
                </c:pt>
                <c:pt idx="179">
                  <c:v>8.9051886136120501E-2</c:v>
                </c:pt>
                <c:pt idx="180">
                  <c:v>8.9532586206660325E-2</c:v>
                </c:pt>
                <c:pt idx="181">
                  <c:v>9.0013267016918849E-2</c:v>
                </c:pt>
                <c:pt idx="182">
                  <c:v>9.0493928646503657E-2</c:v>
                </c:pt>
                <c:pt idx="183">
                  <c:v>9.0974571174992136E-2</c:v>
                </c:pt>
                <c:pt idx="184">
                  <c:v>9.1455194681931598E-2</c:v>
                </c:pt>
                <c:pt idx="185">
                  <c:v>9.1935799246839436E-2</c:v>
                </c:pt>
                <c:pt idx="186">
                  <c:v>9.2416384949203276E-2</c:v>
                </c:pt>
                <c:pt idx="187">
                  <c:v>9.2896951868481098E-2</c:v>
                </c:pt>
                <c:pt idx="188">
                  <c:v>9.3377500084101367E-2</c:v>
                </c:pt>
                <c:pt idx="189">
                  <c:v>9.3858029675463195E-2</c:v>
                </c:pt>
                <c:pt idx="190">
                  <c:v>9.4338540721936467E-2</c:v>
                </c:pt>
                <c:pt idx="191">
                  <c:v>9.4819033302861969E-2</c:v>
                </c:pt>
                <c:pt idx="192">
                  <c:v>9.5299507497551547E-2</c:v>
                </c:pt>
                <c:pt idx="193">
                  <c:v>9.5779963385288214E-2</c:v>
                </c:pt>
                <c:pt idx="194">
                  <c:v>9.6260401045326308E-2</c:v>
                </c:pt>
                <c:pt idx="195">
                  <c:v>9.6740820556891607E-2</c:v>
                </c:pt>
                <c:pt idx="196">
                  <c:v>9.7221221999181484E-2</c:v>
                </c:pt>
                <c:pt idx="197">
                  <c:v>9.7701605451365039E-2</c:v>
                </c:pt>
                <c:pt idx="198">
                  <c:v>9.8181970992583203E-2</c:v>
                </c:pt>
                <c:pt idx="199">
                  <c:v>9.8662318701948928E-2</c:v>
                </c:pt>
                <c:pt idx="200">
                  <c:v>9.9142648658547244E-2</c:v>
                </c:pt>
                <c:pt idx="201">
                  <c:v>9.9622960941435468E-2</c:v>
                </c:pt>
                <c:pt idx="202">
                  <c:v>0.10010325562964328</c:v>
                </c:pt>
                <c:pt idx="203">
                  <c:v>0.10058353280217289</c:v>
                </c:pt>
                <c:pt idx="204">
                  <c:v>0.10106379253799913</c:v>
                </c:pt>
                <c:pt idx="205">
                  <c:v>0.10154403491606967</c:v>
                </c:pt>
                <c:pt idx="206">
                  <c:v>0.10202426001530503</c:v>
                </c:pt>
                <c:pt idx="207">
                  <c:v>0.10250446791459879</c:v>
                </c:pt>
                <c:pt idx="208">
                  <c:v>0.10298465869281773</c:v>
                </c:pt>
                <c:pt idx="209">
                  <c:v>0.1034648324288019</c:v>
                </c:pt>
                <c:pt idx="210">
                  <c:v>0.10394498920136482</c:v>
                </c:pt>
                <c:pt idx="211">
                  <c:v>0.10442512908929354</c:v>
                </c:pt>
                <c:pt idx="212">
                  <c:v>0.10490525217134881</c:v>
                </c:pt>
                <c:pt idx="213">
                  <c:v>0.10538535852626525</c:v>
                </c:pt>
                <c:pt idx="214">
                  <c:v>0.1058654482327514</c:v>
                </c:pt>
                <c:pt idx="215">
                  <c:v>0.1063455213694899</c:v>
                </c:pt>
                <c:pt idx="216">
                  <c:v>0.10682557801513758</c:v>
                </c:pt>
                <c:pt idx="217">
                  <c:v>0.10730561824832563</c:v>
                </c:pt>
                <c:pt idx="218">
                  <c:v>0.10778564214765975</c:v>
                </c:pt>
                <c:pt idx="219">
                  <c:v>0.10826564979172019</c:v>
                </c:pt>
                <c:pt idx="220">
                  <c:v>0.10874564125906198</c:v>
                </c:pt>
                <c:pt idx="221">
                  <c:v>0.10922561662821498</c:v>
                </c:pt>
                <c:pt idx="222">
                  <c:v>0.10970557597768404</c:v>
                </c:pt>
                <c:pt idx="223">
                  <c:v>0.11018551938594917</c:v>
                </c:pt>
                <c:pt idx="224">
                  <c:v>0.1106654469314656</c:v>
                </c:pt>
                <c:pt idx="225">
                  <c:v>0.11114535869266393</c:v>
                </c:pt>
                <c:pt idx="226">
                  <c:v>0.11162525474795028</c:v>
                </c:pt>
                <c:pt idx="227">
                  <c:v>0.1121051351757064</c:v>
                </c:pt>
                <c:pt idx="228">
                  <c:v>0.11258500005428981</c:v>
                </c:pt>
                <c:pt idx="229">
                  <c:v>0.11306484946203392</c:v>
                </c:pt>
                <c:pt idx="230">
                  <c:v>0.11354468347724815</c:v>
                </c:pt>
                <c:pt idx="231">
                  <c:v>0.11402450217821807</c:v>
                </c:pt>
                <c:pt idx="232">
                  <c:v>0.11450430564320552</c:v>
                </c:pt>
                <c:pt idx="233">
                  <c:v>0.11498409395044876</c:v>
                </c:pt>
                <c:pt idx="234">
                  <c:v>0.11546386717816257</c:v>
                </c:pt>
                <c:pt idx="235">
                  <c:v>0.11594362540453836</c:v>
                </c:pt>
                <c:pt idx="236">
                  <c:v>0.11642336870774438</c:v>
                </c:pt>
                <c:pt idx="237">
                  <c:v>0.11690309716592574</c:v>
                </c:pt>
                <c:pt idx="238">
                  <c:v>0.11738281085720463</c:v>
                </c:pt>
                <c:pt idx="239">
                  <c:v>0.11786250985968037</c:v>
                </c:pt>
                <c:pt idx="240">
                  <c:v>0.1183421942514296</c:v>
                </c:pt>
                <c:pt idx="241">
                  <c:v>0.11882186411050635</c:v>
                </c:pt>
                <c:pt idx="242">
                  <c:v>0.11930151951494224</c:v>
                </c:pt>
                <c:pt idx="243">
                  <c:v>0.11978116054274651</c:v>
                </c:pt>
                <c:pt idx="244">
                  <c:v>0.12026078727190626</c:v>
                </c:pt>
                <c:pt idx="245">
                  <c:v>0.12074039978038646</c:v>
                </c:pt>
                <c:pt idx="246">
                  <c:v>0.12121999814613017</c:v>
                </c:pt>
                <c:pt idx="247">
                  <c:v>0.1216995824470586</c:v>
                </c:pt>
                <c:pt idx="248">
                  <c:v>0.12217915276107129</c:v>
                </c:pt>
                <c:pt idx="249">
                  <c:v>0.1226587091660462</c:v>
                </c:pt>
                <c:pt idx="250">
                  <c:v>0.12313825173983983</c:v>
                </c:pt>
                <c:pt idx="251">
                  <c:v>0.1236177805602874</c:v>
                </c:pt>
                <c:pt idx="252">
                  <c:v>0.12409729570520289</c:v>
                </c:pt>
                <c:pt idx="253">
                  <c:v>0.12457679725237927</c:v>
                </c:pt>
                <c:pt idx="254">
                  <c:v>0.12505628527958854</c:v>
                </c:pt>
                <c:pt idx="255">
                  <c:v>0.12553575986458188</c:v>
                </c:pt>
                <c:pt idx="256">
                  <c:v>0.12601522108508975</c:v>
                </c:pt>
                <c:pt idx="257">
                  <c:v>0.12649466901882214</c:v>
                </c:pt>
                <c:pt idx="258">
                  <c:v>0.12697410374346851</c:v>
                </c:pt>
                <c:pt idx="259">
                  <c:v>0.12745352533669804</c:v>
                </c:pt>
                <c:pt idx="260">
                  <c:v>0.12793293387615973</c:v>
                </c:pt>
                <c:pt idx="261">
                  <c:v>0.1284123294394825</c:v>
                </c:pt>
                <c:pt idx="262">
                  <c:v>0.12889171210427533</c:v>
                </c:pt>
                <c:pt idx="263">
                  <c:v>0.12937108194812741</c:v>
                </c:pt>
                <c:pt idx="264">
                  <c:v>0.12985043904860821</c:v>
                </c:pt>
                <c:pt idx="265">
                  <c:v>0.13032978348326768</c:v>
                </c:pt>
                <c:pt idx="266">
                  <c:v>0.13080911532963627</c:v>
                </c:pt>
                <c:pt idx="267">
                  <c:v>0.13128843466522513</c:v>
                </c:pt>
                <c:pt idx="268">
                  <c:v>0.13176774156752627</c:v>
                </c:pt>
                <c:pt idx="269">
                  <c:v>0.13224703611401256</c:v>
                </c:pt>
                <c:pt idx="270">
                  <c:v>0.13272631838213797</c:v>
                </c:pt>
                <c:pt idx="271">
                  <c:v>0.13320558844933766</c:v>
                </c:pt>
                <c:pt idx="272">
                  <c:v>0.13368484639302808</c:v>
                </c:pt>
                <c:pt idx="273">
                  <c:v>0.13416409229060708</c:v>
                </c:pt>
                <c:pt idx="274">
                  <c:v>0.1346433262194541</c:v>
                </c:pt>
                <c:pt idx="275">
                  <c:v>0.13512254825693024</c:v>
                </c:pt>
                <c:pt idx="276">
                  <c:v>0.13560175848037842</c:v>
                </c:pt>
                <c:pt idx="277">
                  <c:v>0.13608095696712347</c:v>
                </c:pt>
                <c:pt idx="278">
                  <c:v>0.13656014379447226</c:v>
                </c:pt>
                <c:pt idx="279">
                  <c:v>0.13703931903971386</c:v>
                </c:pt>
                <c:pt idx="280">
                  <c:v>0.13751848278011961</c:v>
                </c:pt>
                <c:pt idx="281">
                  <c:v>0.13799763509294324</c:v>
                </c:pt>
                <c:pt idx="282">
                  <c:v>0.13847677605542111</c:v>
                </c:pt>
                <c:pt idx="283">
                  <c:v>0.13895590574477215</c:v>
                </c:pt>
                <c:pt idx="284">
                  <c:v>0.13943502423819812</c:v>
                </c:pt>
                <c:pt idx="285">
                  <c:v>0.13991413161288371</c:v>
                </c:pt>
                <c:pt idx="286">
                  <c:v>0.1403932279459966</c:v>
                </c:pt>
                <c:pt idx="287">
                  <c:v>0.14087231331468766</c:v>
                </c:pt>
                <c:pt idx="288">
                  <c:v>0.14135138779609102</c:v>
                </c:pt>
                <c:pt idx="289">
                  <c:v>0.14183045146732423</c:v>
                </c:pt>
                <c:pt idx="290">
                  <c:v>0.14230950440548834</c:v>
                </c:pt>
                <c:pt idx="291">
                  <c:v>0.14278854668766808</c:v>
                </c:pt>
                <c:pt idx="292">
                  <c:v>0.1432675783909319</c:v>
                </c:pt>
                <c:pt idx="293">
                  <c:v>0.14374659959233221</c:v>
                </c:pt>
                <c:pt idx="294">
                  <c:v>0.14422561036890538</c:v>
                </c:pt>
                <c:pt idx="295">
                  <c:v>0.14470461079767194</c:v>
                </c:pt>
                <c:pt idx="296">
                  <c:v>0.14518360095563668</c:v>
                </c:pt>
                <c:pt idx="297">
                  <c:v>0.14566258091978876</c:v>
                </c:pt>
                <c:pt idx="298">
                  <c:v>0.14614155076710186</c:v>
                </c:pt>
                <c:pt idx="299">
                  <c:v>0.14662051057453429</c:v>
                </c:pt>
                <c:pt idx="300">
                  <c:v>0.14709946041902908</c:v>
                </c:pt>
                <c:pt idx="301">
                  <c:v>0.14757840037751416</c:v>
                </c:pt>
                <c:pt idx="302">
                  <c:v>0.14805733052690243</c:v>
                </c:pt>
                <c:pt idx="303">
                  <c:v>0.1485362509440919</c:v>
                </c:pt>
                <c:pt idx="304">
                  <c:v>0.14901516170596582</c:v>
                </c:pt>
                <c:pt idx="305">
                  <c:v>0.14949406288939285</c:v>
                </c:pt>
                <c:pt idx="306">
                  <c:v>0.14997295457122703</c:v>
                </c:pt>
                <c:pt idx="307">
                  <c:v>0.15045183682830809</c:v>
                </c:pt>
                <c:pt idx="308">
                  <c:v>0.15093070973746142</c:v>
                </c:pt>
                <c:pt idx="309">
                  <c:v>0.15140957337549829</c:v>
                </c:pt>
                <c:pt idx="310">
                  <c:v>0.15188842781921594</c:v>
                </c:pt>
                <c:pt idx="311">
                  <c:v>0.15236727314539766</c:v>
                </c:pt>
                <c:pt idx="312">
                  <c:v>0.15284610943081298</c:v>
                </c:pt>
                <c:pt idx="313">
                  <c:v>0.15332493675221773</c:v>
                </c:pt>
                <c:pt idx="314">
                  <c:v>0.1538037551863542</c:v>
                </c:pt>
                <c:pt idx="315">
                  <c:v>0.15428256480995126</c:v>
                </c:pt>
                <c:pt idx="316">
                  <c:v>0.15476136569972448</c:v>
                </c:pt>
                <c:pt idx="317">
                  <c:v>0.15524015793237622</c:v>
                </c:pt>
                <c:pt idx="318">
                  <c:v>0.15571894158459579</c:v>
                </c:pt>
                <c:pt idx="319">
                  <c:v>0.15619771673305954</c:v>
                </c:pt>
                <c:pt idx="320">
                  <c:v>0.156676483454431</c:v>
                </c:pt>
                <c:pt idx="321">
                  <c:v>0.157155241825361</c:v>
                </c:pt>
                <c:pt idx="322">
                  <c:v>0.15763399192248781</c:v>
                </c:pt>
                <c:pt idx="323">
                  <c:v>0.15811273382243718</c:v>
                </c:pt>
                <c:pt idx="324">
                  <c:v>0.15859146760182258</c:v>
                </c:pt>
                <c:pt idx="325">
                  <c:v>0.1590701933372452</c:v>
                </c:pt>
                <c:pt idx="326">
                  <c:v>0.15954891110529421</c:v>
                </c:pt>
                <c:pt idx="327">
                  <c:v>0.16002762098254672</c:v>
                </c:pt>
                <c:pt idx="328">
                  <c:v>0.160506323045568</c:v>
                </c:pt>
                <c:pt idx="329">
                  <c:v>0.16098501737091162</c:v>
                </c:pt>
                <c:pt idx="330">
                  <c:v>0.16146370403511948</c:v>
                </c:pt>
                <c:pt idx="331">
                  <c:v>0.161942383114722</c:v>
                </c:pt>
                <c:pt idx="332">
                  <c:v>0.16242105468623821</c:v>
                </c:pt>
                <c:pt idx="333">
                  <c:v>0.16289971882617593</c:v>
                </c:pt>
                <c:pt idx="334">
                  <c:v>0.1633783756110318</c:v>
                </c:pt>
                <c:pt idx="335">
                  <c:v>0.16385702511729142</c:v>
                </c:pt>
                <c:pt idx="336">
                  <c:v>0.16433566742142955</c:v>
                </c:pt>
                <c:pt idx="337">
                  <c:v>0.16481430259991012</c:v>
                </c:pt>
                <c:pt idx="338">
                  <c:v>0.16529293072918641</c:v>
                </c:pt>
                <c:pt idx="339">
                  <c:v>0.16577155188570122</c:v>
                </c:pt>
                <c:pt idx="340">
                  <c:v>0.16625016614588686</c:v>
                </c:pt>
                <c:pt idx="341">
                  <c:v>0.16672877358616536</c:v>
                </c:pt>
                <c:pt idx="342">
                  <c:v>0.16720737428294857</c:v>
                </c:pt>
                <c:pt idx="343">
                  <c:v>0.16768596831263829</c:v>
                </c:pt>
                <c:pt idx="344">
                  <c:v>0.16816455575162639</c:v>
                </c:pt>
                <c:pt idx="345">
                  <c:v>0.16864313667629491</c:v>
                </c:pt>
                <c:pt idx="346">
                  <c:v>0.16912171116301616</c:v>
                </c:pt>
                <c:pt idx="347">
                  <c:v>0.16960027928815291</c:v>
                </c:pt>
                <c:pt idx="348">
                  <c:v>0.17007884112805846</c:v>
                </c:pt>
                <c:pt idx="349">
                  <c:v>0.17055739675907675</c:v>
                </c:pt>
                <c:pt idx="350">
                  <c:v>0.17103594625754251</c:v>
                </c:pt>
                <c:pt idx="351">
                  <c:v>0.17151448969978136</c:v>
                </c:pt>
                <c:pt idx="352">
                  <c:v>0.17199302716210996</c:v>
                </c:pt>
                <c:pt idx="353">
                  <c:v>0.17247155872083608</c:v>
                </c:pt>
                <c:pt idx="354">
                  <c:v>0.17295008445225873</c:v>
                </c:pt>
                <c:pt idx="355">
                  <c:v>0.17342860443266833</c:v>
                </c:pt>
                <c:pt idx="356">
                  <c:v>0.1739071187383468</c:v>
                </c:pt>
                <c:pt idx="357">
                  <c:v>0.1743856274455676</c:v>
                </c:pt>
                <c:pt idx="358">
                  <c:v>0.174864130630596</c:v>
                </c:pt>
                <c:pt idx="359">
                  <c:v>0.17534262836968909</c:v>
                </c:pt>
                <c:pt idx="360">
                  <c:v>0.17582112073909592</c:v>
                </c:pt>
                <c:pt idx="361">
                  <c:v>0.17629960781505766</c:v>
                </c:pt>
                <c:pt idx="362">
                  <c:v>0.17677808967380765</c:v>
                </c:pt>
                <c:pt idx="363">
                  <c:v>0.17725656639157159</c:v>
                </c:pt>
                <c:pt idx="364">
                  <c:v>0.17773503804456758</c:v>
                </c:pt>
                <c:pt idx="365">
                  <c:v>0.17821350470900635</c:v>
                </c:pt>
                <c:pt idx="366">
                  <c:v>0.17869196646109123</c:v>
                </c:pt>
                <c:pt idx="367">
                  <c:v>0.17917042337701844</c:v>
                </c:pt>
                <c:pt idx="368">
                  <c:v>0.17964887553297704</c:v>
                </c:pt>
                <c:pt idx="369">
                  <c:v>0.18012732300514919</c:v>
                </c:pt>
                <c:pt idx="370">
                  <c:v>0.18060576586971019</c:v>
                </c:pt>
                <c:pt idx="371">
                  <c:v>0.18108420420282861</c:v>
                </c:pt>
                <c:pt idx="372">
                  <c:v>0.18156263808066642</c:v>
                </c:pt>
                <c:pt idx="373">
                  <c:v>0.1820410675793791</c:v>
                </c:pt>
                <c:pt idx="374">
                  <c:v>0.18251949277511578</c:v>
                </c:pt>
                <c:pt idx="375">
                  <c:v>0.1829979137440193</c:v>
                </c:pt>
                <c:pt idx="376">
                  <c:v>0.18347633056222643</c:v>
                </c:pt>
                <c:pt idx="377">
                  <c:v>0.18395474330586789</c:v>
                </c:pt>
                <c:pt idx="378">
                  <c:v>0.1844331520510685</c:v>
                </c:pt>
                <c:pt idx="379">
                  <c:v>0.18491155687394734</c:v>
                </c:pt>
                <c:pt idx="380">
                  <c:v>0.18538995785061779</c:v>
                </c:pt>
                <c:pt idx="381">
                  <c:v>0.18586835505718774</c:v>
                </c:pt>
                <c:pt idx="382">
                  <c:v>0.18634674856975963</c:v>
                </c:pt>
                <c:pt idx="383">
                  <c:v>0.18682513846443063</c:v>
                </c:pt>
                <c:pt idx="384">
                  <c:v>0.18730352481729268</c:v>
                </c:pt>
                <c:pt idx="385">
                  <c:v>0.1877819077044327</c:v>
                </c:pt>
                <c:pt idx="386">
                  <c:v>0.18826028720193264</c:v>
                </c:pt>
                <c:pt idx="387">
                  <c:v>0.18873866338586964</c:v>
                </c:pt>
                <c:pt idx="388">
                  <c:v>0.18921703633231612</c:v>
                </c:pt>
                <c:pt idx="389">
                  <c:v>0.18969540611733993</c:v>
                </c:pt>
                <c:pt idx="390">
                  <c:v>0.1901737728170044</c:v>
                </c:pt>
                <c:pt idx="391">
                  <c:v>0.19065213650736856</c:v>
                </c:pt>
                <c:pt idx="392">
                  <c:v>0.19113049726448716</c:v>
                </c:pt>
                <c:pt idx="393">
                  <c:v>0.1916088551644109</c:v>
                </c:pt>
                <c:pt idx="394">
                  <c:v>0.1920872102831864</c:v>
                </c:pt>
                <c:pt idx="395">
                  <c:v>0.19256556269685643</c:v>
                </c:pt>
                <c:pt idx="396">
                  <c:v>0.19304391248146002</c:v>
                </c:pt>
                <c:pt idx="397">
                  <c:v>0.19352225971303255</c:v>
                </c:pt>
                <c:pt idx="398">
                  <c:v>0.19400060446760586</c:v>
                </c:pt>
                <c:pt idx="399">
                  <c:v>0.19447894682120836</c:v>
                </c:pt>
                <c:pt idx="400">
                  <c:v>0.19495728684986521</c:v>
                </c:pt>
                <c:pt idx="401">
                  <c:v>0.1954356246295984</c:v>
                </c:pt>
                <c:pt idx="402">
                  <c:v>0.19591396023642685</c:v>
                </c:pt>
                <c:pt idx="403">
                  <c:v>0.19639229374636652</c:v>
                </c:pt>
                <c:pt idx="404">
                  <c:v>0.19687062523543059</c:v>
                </c:pt>
                <c:pt idx="405">
                  <c:v>0.19734895477962952</c:v>
                </c:pt>
                <c:pt idx="406">
                  <c:v>0.19782728245497119</c:v>
                </c:pt>
                <c:pt idx="407">
                  <c:v>0.19830560833746103</c:v>
                </c:pt>
                <c:pt idx="408">
                  <c:v>0.19878393250310211</c:v>
                </c:pt>
                <c:pt idx="409">
                  <c:v>0.1992622550278953</c:v>
                </c:pt>
                <c:pt idx="410">
                  <c:v>0.19974057598783931</c:v>
                </c:pt>
                <c:pt idx="411">
                  <c:v>0.20021889545893093</c:v>
                </c:pt>
                <c:pt idx="412">
                  <c:v>0.20069721351716502</c:v>
                </c:pt>
                <c:pt idx="413">
                  <c:v>0.20117553023853468</c:v>
                </c:pt>
                <c:pt idx="414">
                  <c:v>0.20165384569903141</c:v>
                </c:pt>
                <c:pt idx="415">
                  <c:v>0.20213215997464518</c:v>
                </c:pt>
                <c:pt idx="416">
                  <c:v>0.20261047314136452</c:v>
                </c:pt>
                <c:pt idx="417">
                  <c:v>0.20308878527517674</c:v>
                </c:pt>
                <c:pt idx="418">
                  <c:v>0.20356709645206794</c:v>
                </c:pt>
                <c:pt idx="419">
                  <c:v>0.20404540674802321</c:v>
                </c:pt>
                <c:pt idx="420">
                  <c:v>0.20452371623902668</c:v>
                </c:pt>
                <c:pt idx="421">
                  <c:v>0.20500202500106166</c:v>
                </c:pt>
                <c:pt idx="422">
                  <c:v>0.20548033311011077</c:v>
                </c:pt>
                <c:pt idx="423">
                  <c:v>0.2059586406421561</c:v>
                </c:pt>
                <c:pt idx="424">
                  <c:v>0.20643694767317924</c:v>
                </c:pt>
                <c:pt idx="425">
                  <c:v>0.20691525427916144</c:v>
                </c:pt>
                <c:pt idx="426">
                  <c:v>0.20739356053608374</c:v>
                </c:pt>
                <c:pt idx="427">
                  <c:v>0.20787186651992706</c:v>
                </c:pt>
                <c:pt idx="428">
                  <c:v>0.20835017230667235</c:v>
                </c:pt>
                <c:pt idx="429">
                  <c:v>0.20882847797230072</c:v>
                </c:pt>
                <c:pt idx="430">
                  <c:v>0.20930678359279348</c:v>
                </c:pt>
                <c:pt idx="431">
                  <c:v>0.20978508924413231</c:v>
                </c:pt>
                <c:pt idx="432">
                  <c:v>0.2102633950022994</c:v>
                </c:pt>
                <c:pt idx="433">
                  <c:v>0.21074170094327757</c:v>
                </c:pt>
                <c:pt idx="434">
                  <c:v>0.21122000714305031</c:v>
                </c:pt>
                <c:pt idx="435">
                  <c:v>0.21169831367760197</c:v>
                </c:pt>
                <c:pt idx="436">
                  <c:v>0.21217662062291787</c:v>
                </c:pt>
                <c:pt idx="437">
                  <c:v>0.21265492805498434</c:v>
                </c:pt>
                <c:pt idx="438">
                  <c:v>0.21313323604978901</c:v>
                </c:pt>
                <c:pt idx="439">
                  <c:v>0.21361154468332075</c:v>
                </c:pt>
                <c:pt idx="440">
                  <c:v>0.21408985403156988</c:v>
                </c:pt>
                <c:pt idx="441">
                  <c:v>0.21456816417052829</c:v>
                </c:pt>
                <c:pt idx="442">
                  <c:v>0.21504647517618949</c:v>
                </c:pt>
                <c:pt idx="443">
                  <c:v>0.21552478712454878</c:v>
                </c:pt>
                <c:pt idx="444">
                  <c:v>0.21600310009160339</c:v>
                </c:pt>
                <c:pt idx="445">
                  <c:v>0.21648141415335259</c:v>
                </c:pt>
                <c:pt idx="446">
                  <c:v>0.21695972938579772</c:v>
                </c:pt>
                <c:pt idx="447">
                  <c:v>0.21743804586494242</c:v>
                </c:pt>
                <c:pt idx="448">
                  <c:v>0.21791636366679268</c:v>
                </c:pt>
                <c:pt idx="449">
                  <c:v>0.21839468286735703</c:v>
                </c:pt>
                <c:pt idx="450">
                  <c:v>0.21887300354264655</c:v>
                </c:pt>
                <c:pt idx="451">
                  <c:v>0.21935132576867508</c:v>
                </c:pt>
                <c:pt idx="452">
                  <c:v>0.21982964962145932</c:v>
                </c:pt>
                <c:pt idx="453">
                  <c:v>0.22030797517701892</c:v>
                </c:pt>
                <c:pt idx="454">
                  <c:v>0.2207863025113766</c:v>
                </c:pt>
                <c:pt idx="455">
                  <c:v>0.22126463170055827</c:v>
                </c:pt>
                <c:pt idx="456">
                  <c:v>0.22174296282059319</c:v>
                </c:pt>
                <c:pt idx="457">
                  <c:v>0.22222129594751408</c:v>
                </c:pt>
                <c:pt idx="458">
                  <c:v>0.22269963115735716</c:v>
                </c:pt>
                <c:pt idx="459">
                  <c:v>0.22317796852616234</c:v>
                </c:pt>
                <c:pt idx="460">
                  <c:v>0.22365630812997334</c:v>
                </c:pt>
                <c:pt idx="461">
                  <c:v>0.22413465004483776</c:v>
                </c:pt>
                <c:pt idx="462">
                  <c:v>0.22461299434680726</c:v>
                </c:pt>
                <c:pt idx="463">
                  <c:v>0.22509134111193763</c:v>
                </c:pt>
                <c:pt idx="464">
                  <c:v>0.22556969041628894</c:v>
                </c:pt>
                <c:pt idx="465">
                  <c:v>0.22604804233592563</c:v>
                </c:pt>
                <c:pt idx="466">
                  <c:v>0.22652639694691662</c:v>
                </c:pt>
                <c:pt idx="467">
                  <c:v>0.22700475432533551</c:v>
                </c:pt>
                <c:pt idx="468">
                  <c:v>0.22748311454726058</c:v>
                </c:pt>
                <c:pt idx="469">
                  <c:v>0.22796147768877498</c:v>
                </c:pt>
                <c:pt idx="470">
                  <c:v>0.22843984382596685</c:v>
                </c:pt>
                <c:pt idx="471">
                  <c:v>0.22891821303492943</c:v>
                </c:pt>
                <c:pt idx="472">
                  <c:v>0.22939658539176114</c:v>
                </c:pt>
                <c:pt idx="473">
                  <c:v>0.22987496097256577</c:v>
                </c:pt>
                <c:pt idx="474">
                  <c:v>0.23035333985345252</c:v>
                </c:pt>
                <c:pt idx="475">
                  <c:v>0.23083172211053621</c:v>
                </c:pt>
                <c:pt idx="476">
                  <c:v>0.23131010781993727</c:v>
                </c:pt>
                <c:pt idx="477">
                  <c:v>0.23178849705778201</c:v>
                </c:pt>
                <c:pt idx="478">
                  <c:v>0.23226688990020264</c:v>
                </c:pt>
                <c:pt idx="479">
                  <c:v>0.23274528642333736</c:v>
                </c:pt>
                <c:pt idx="480">
                  <c:v>0.23322368670333063</c:v>
                </c:pt>
                <c:pt idx="481">
                  <c:v>0.23370209081633309</c:v>
                </c:pt>
                <c:pt idx="482">
                  <c:v>0.23418049883850184</c:v>
                </c:pt>
                <c:pt idx="483">
                  <c:v>0.23465891084600049</c:v>
                </c:pt>
                <c:pt idx="484">
                  <c:v>0.23513732691499925</c:v>
                </c:pt>
                <c:pt idx="485">
                  <c:v>0.23561574712167513</c:v>
                </c:pt>
                <c:pt idx="486">
                  <c:v>0.23609417154221199</c:v>
                </c:pt>
                <c:pt idx="487">
                  <c:v>0.23657260025280069</c:v>
                </c:pt>
                <c:pt idx="488">
                  <c:v>0.2370510333296392</c:v>
                </c:pt>
                <c:pt idx="489">
                  <c:v>0.23752947084893269</c:v>
                </c:pt>
                <c:pt idx="490">
                  <c:v>0.23800791288689374</c:v>
                </c:pt>
                <c:pt idx="491">
                  <c:v>0.23848635951974234</c:v>
                </c:pt>
                <c:pt idx="492">
                  <c:v>0.2389648108237061</c:v>
                </c:pt>
                <c:pt idx="493">
                  <c:v>0.23944326687502032</c:v>
                </c:pt>
                <c:pt idx="494">
                  <c:v>0.23992172774992815</c:v>
                </c:pt>
                <c:pt idx="495">
                  <c:v>0.24040019352468067</c:v>
                </c:pt>
                <c:pt idx="496">
                  <c:v>0.240878664275537</c:v>
                </c:pt>
                <c:pt idx="497">
                  <c:v>0.24135714007876449</c:v>
                </c:pt>
                <c:pt idx="498">
                  <c:v>0.24183562101063874</c:v>
                </c:pt>
                <c:pt idx="499">
                  <c:v>0.24231410714744381</c:v>
                </c:pt>
                <c:pt idx="500">
                  <c:v>0.24279259856547231</c:v>
                </c:pt>
                <c:pt idx="501">
                  <c:v>0.24327109534102545</c:v>
                </c:pt>
                <c:pt idx="502">
                  <c:v>0.24374959755041328</c:v>
                </c:pt>
                <c:pt idx="503">
                  <c:v>0.24422810526995473</c:v>
                </c:pt>
                <c:pt idx="504">
                  <c:v>0.24470661857597772</c:v>
                </c:pt>
                <c:pt idx="505">
                  <c:v>0.24518513754481938</c:v>
                </c:pt>
                <c:pt idx="506">
                  <c:v>0.24566366225282601</c:v>
                </c:pt>
                <c:pt idx="507">
                  <c:v>0.24614219277635335</c:v>
                </c:pt>
                <c:pt idx="508">
                  <c:v>0.24662072919176659</c:v>
                </c:pt>
                <c:pt idx="509">
                  <c:v>0.24709927157544057</c:v>
                </c:pt>
                <c:pt idx="510">
                  <c:v>0.24757782000375986</c:v>
                </c:pt>
                <c:pt idx="511">
                  <c:v>0.24805637455311888</c:v>
                </c:pt>
                <c:pt idx="512">
                  <c:v>0.24853493529992204</c:v>
                </c:pt>
                <c:pt idx="513">
                  <c:v>0.24901350232058381</c:v>
                </c:pt>
                <c:pt idx="514">
                  <c:v>0.2494920756915289</c:v>
                </c:pt>
                <c:pt idx="515">
                  <c:v>0.24997065548919237</c:v>
                </c:pt>
                <c:pt idx="516">
                  <c:v>0.25044924179001971</c:v>
                </c:pt>
                <c:pt idx="517">
                  <c:v>0.25092783467046698</c:v>
                </c:pt>
                <c:pt idx="518">
                  <c:v>0.25140643420700098</c:v>
                </c:pt>
                <c:pt idx="519">
                  <c:v>0.25188504047609928</c:v>
                </c:pt>
                <c:pt idx="520">
                  <c:v>0.25236365355425039</c:v>
                </c:pt>
                <c:pt idx="521">
                  <c:v>0.25284227351795391</c:v>
                </c:pt>
                <c:pt idx="522">
                  <c:v>0.25332090044372058</c:v>
                </c:pt>
                <c:pt idx="523">
                  <c:v>0.25379953440807246</c:v>
                </c:pt>
                <c:pt idx="524">
                  <c:v>0.254278175487543</c:v>
                </c:pt>
                <c:pt idx="525">
                  <c:v>0.2547568237586772</c:v>
                </c:pt>
                <c:pt idx="526">
                  <c:v>0.2552354792980317</c:v>
                </c:pt>
                <c:pt idx="527">
                  <c:v>0.25571414218217497</c:v>
                </c:pt>
                <c:pt idx="528">
                  <c:v>0.25619281248768738</c:v>
                </c:pt>
                <c:pt idx="529">
                  <c:v>0.25667149029116121</c:v>
                </c:pt>
                <c:pt idx="530">
                  <c:v>0.25715017566920101</c:v>
                </c:pt>
                <c:pt idx="531">
                  <c:v>0.2576288686984235</c:v>
                </c:pt>
                <c:pt idx="532">
                  <c:v>0.25810756945545782</c:v>
                </c:pt>
                <c:pt idx="533">
                  <c:v>0.25858627801694567</c:v>
                </c:pt>
                <c:pt idx="534">
                  <c:v>0.25906499445954123</c:v>
                </c:pt>
                <c:pt idx="535">
                  <c:v>0.25954371885991157</c:v>
                </c:pt>
                <c:pt idx="536">
                  <c:v>0.2600224512947365</c:v>
                </c:pt>
                <c:pt idx="537">
                  <c:v>0.26050119184070897</c:v>
                </c:pt>
                <c:pt idx="538">
                  <c:v>0.26097994057453489</c:v>
                </c:pt>
                <c:pt idx="539">
                  <c:v>0.26145869757293344</c:v>
                </c:pt>
                <c:pt idx="540">
                  <c:v>0.2619374629126372</c:v>
                </c:pt>
                <c:pt idx="541">
                  <c:v>0.26241623667039216</c:v>
                </c:pt>
                <c:pt idx="542">
                  <c:v>0.26289501892295791</c:v>
                </c:pt>
                <c:pt idx="543">
                  <c:v>0.26337380974710778</c:v>
                </c:pt>
                <c:pt idx="544">
                  <c:v>0.26385260921962894</c:v>
                </c:pt>
                <c:pt idx="545">
                  <c:v>0.26433141741732252</c:v>
                </c:pt>
                <c:pt idx="546">
                  <c:v>0.26481023441700369</c:v>
                </c:pt>
                <c:pt idx="547">
                  <c:v>0.26528906029550181</c:v>
                </c:pt>
                <c:pt idx="548">
                  <c:v>0.26576789512966065</c:v>
                </c:pt>
                <c:pt idx="549">
                  <c:v>0.26624673899633833</c:v>
                </c:pt>
                <c:pt idx="550">
                  <c:v>0.26672559197240758</c:v>
                </c:pt>
                <c:pt idx="551">
                  <c:v>0.2672044541347558</c:v>
                </c:pt>
                <c:pt idx="552">
                  <c:v>0.26768332556028523</c:v>
                </c:pt>
                <c:pt idx="553">
                  <c:v>0.26816220632591298</c:v>
                </c:pt>
                <c:pt idx="554">
                  <c:v>0.26864109650857126</c:v>
                </c:pt>
                <c:pt idx="555">
                  <c:v>0.26911999618520749</c:v>
                </c:pt>
                <c:pt idx="556">
                  <c:v>0.26959890543278431</c:v>
                </c:pt>
                <c:pt idx="557">
                  <c:v>0.27007782432827981</c:v>
                </c:pt>
                <c:pt idx="558">
                  <c:v>0.27055675294868764</c:v>
                </c:pt>
                <c:pt idx="559">
                  <c:v>0.27103569137101707</c:v>
                </c:pt>
                <c:pt idx="560">
                  <c:v>0.27151463967229322</c:v>
                </c:pt>
                <c:pt idx="561">
                  <c:v>0.27199359792955707</c:v>
                </c:pt>
                <c:pt idx="562">
                  <c:v>0.27247256621986565</c:v>
                </c:pt>
                <c:pt idx="563">
                  <c:v>0.27295154462029214</c:v>
                </c:pt>
                <c:pt idx="564">
                  <c:v>0.27343053320792599</c:v>
                </c:pt>
                <c:pt idx="565">
                  <c:v>0.27390953205987306</c:v>
                </c:pt>
                <c:pt idx="566">
                  <c:v>0.27438854125325579</c:v>
                </c:pt>
                <c:pt idx="567">
                  <c:v>0.27486756086521313</c:v>
                </c:pt>
                <c:pt idx="568">
                  <c:v>0.27534659097290093</c:v>
                </c:pt>
                <c:pt idx="569">
                  <c:v>0.27582563165349189</c:v>
                </c:pt>
                <c:pt idx="570">
                  <c:v>0.27630468298417571</c:v>
                </c:pt>
                <c:pt idx="571">
                  <c:v>0.27678374504215925</c:v>
                </c:pt>
                <c:pt idx="572">
                  <c:v>0.27726281790466661</c:v>
                </c:pt>
                <c:pt idx="573">
                  <c:v>0.27774190164893925</c:v>
                </c:pt>
                <c:pt idx="574">
                  <c:v>0.27822099635223624</c:v>
                </c:pt>
                <c:pt idx="575">
                  <c:v>0.27870010209183416</c:v>
                </c:pt>
                <c:pt idx="576">
                  <c:v>0.27917921894502745</c:v>
                </c:pt>
                <c:pt idx="577">
                  <c:v>0.27965834698912839</c:v>
                </c:pt>
                <c:pt idx="578">
                  <c:v>0.28013748630146723</c:v>
                </c:pt>
                <c:pt idx="579">
                  <c:v>0.28061663695939243</c:v>
                </c:pt>
                <c:pt idx="580">
                  <c:v>0.2810957990402706</c:v>
                </c:pt>
                <c:pt idx="581">
                  <c:v>0.28157497262148679</c:v>
                </c:pt>
                <c:pt idx="582">
                  <c:v>0.28205415778044451</c:v>
                </c:pt>
                <c:pt idx="583">
                  <c:v>0.28253335459456597</c:v>
                </c:pt>
                <c:pt idx="584">
                  <c:v>0.28301256314129208</c:v>
                </c:pt>
                <c:pt idx="585">
                  <c:v>0.28349178349808263</c:v>
                </c:pt>
                <c:pt idx="586">
                  <c:v>0.28397101574241634</c:v>
                </c:pt>
                <c:pt idx="587">
                  <c:v>0.28445025995179118</c:v>
                </c:pt>
                <c:pt idx="588">
                  <c:v>0.28492951620372425</c:v>
                </c:pt>
                <c:pt idx="589">
                  <c:v>0.28540878457575214</c:v>
                </c:pt>
                <c:pt idx="590">
                  <c:v>0.2858880651454308</c:v>
                </c:pt>
                <c:pt idx="591">
                  <c:v>0.28636735799033591</c:v>
                </c:pt>
                <c:pt idx="592">
                  <c:v>0.28684666318806284</c:v>
                </c:pt>
                <c:pt idx="593">
                  <c:v>0.2873259808162269</c:v>
                </c:pt>
                <c:pt idx="594">
                  <c:v>0.28780531095246326</c:v>
                </c:pt>
                <c:pt idx="595">
                  <c:v>0.28828465367442735</c:v>
                </c:pt>
                <c:pt idx="596">
                  <c:v>0.28876400905979477</c:v>
                </c:pt>
                <c:pt idx="597">
                  <c:v>0.28924337718626153</c:v>
                </c:pt>
                <c:pt idx="598">
                  <c:v>0.28972275813154413</c:v>
                </c:pt>
                <c:pt idx="599">
                  <c:v>0.29020215197337967</c:v>
                </c:pt>
                <c:pt idx="600">
                  <c:v>0.29068155878952606</c:v>
                </c:pt>
                <c:pt idx="601">
                  <c:v>0.29116097865776197</c:v>
                </c:pt>
                <c:pt idx="602">
                  <c:v>0.29164041165588722</c:v>
                </c:pt>
                <c:pt idx="603">
                  <c:v>0.29211985786172262</c:v>
                </c:pt>
                <c:pt idx="604">
                  <c:v>0.29259931735311034</c:v>
                </c:pt>
                <c:pt idx="605">
                  <c:v>0.29307879020791383</c:v>
                </c:pt>
                <c:pt idx="606">
                  <c:v>0.29355827650401811</c:v>
                </c:pt>
                <c:pt idx="607">
                  <c:v>0.29403777631932987</c:v>
                </c:pt>
                <c:pt idx="608">
                  <c:v>0.29451728973177743</c:v>
                </c:pt>
                <c:pt idx="609">
                  <c:v>0.29499681681931111</c:v>
                </c:pt>
                <c:pt idx="610">
                  <c:v>0.29547635765990321</c:v>
                </c:pt>
                <c:pt idx="611">
                  <c:v>0.29595591233154817</c:v>
                </c:pt>
                <c:pt idx="612">
                  <c:v>0.29643548091226268</c:v>
                </c:pt>
                <c:pt idx="613">
                  <c:v>0.29691506348008584</c:v>
                </c:pt>
                <c:pt idx="614">
                  <c:v>0.29739466011307919</c:v>
                </c:pt>
                <c:pt idx="615">
                  <c:v>0.29787427088932705</c:v>
                </c:pt>
                <c:pt idx="616">
                  <c:v>0.29835389588693639</c:v>
                </c:pt>
                <c:pt idx="617">
                  <c:v>0.29883353518403721</c:v>
                </c:pt>
                <c:pt idx="618">
                  <c:v>0.29931318885878239</c:v>
                </c:pt>
                <c:pt idx="619">
                  <c:v>0.2997928569893481</c:v>
                </c:pt>
                <c:pt idx="620">
                  <c:v>0.30027253965393369</c:v>
                </c:pt>
                <c:pt idx="621">
                  <c:v>0.30075223693076197</c:v>
                </c:pt>
                <c:pt idx="622">
                  <c:v>0.3012319488980793</c:v>
                </c:pt>
                <c:pt idx="623">
                  <c:v>0.30171167563415563</c:v>
                </c:pt>
                <c:pt idx="624">
                  <c:v>0.30219141721728482</c:v>
                </c:pt>
                <c:pt idx="625">
                  <c:v>0.30267117372578456</c:v>
                </c:pt>
                <c:pt idx="626">
                  <c:v>0.30315094523799668</c:v>
                </c:pt>
                <c:pt idx="627">
                  <c:v>0.30363073183228706</c:v>
                </c:pt>
                <c:pt idx="628">
                  <c:v>0.30411053358704604</c:v>
                </c:pt>
                <c:pt idx="629">
                  <c:v>0.30459035058068828</c:v>
                </c:pt>
                <c:pt idx="630">
                  <c:v>0.30507018289165305</c:v>
                </c:pt>
                <c:pt idx="631">
                  <c:v>0.3055500305984043</c:v>
                </c:pt>
                <c:pt idx="632">
                  <c:v>0.30602989377943079</c:v>
                </c:pt>
                <c:pt idx="633">
                  <c:v>0.30650977251324629</c:v>
                </c:pt>
                <c:pt idx="634">
                  <c:v>0.30698966687838958</c:v>
                </c:pt>
                <c:pt idx="635">
                  <c:v>0.30746957695342469</c:v>
                </c:pt>
                <c:pt idx="636">
                  <c:v>0.307949502816941</c:v>
                </c:pt>
                <c:pt idx="637">
                  <c:v>0.30842944454755333</c:v>
                </c:pt>
                <c:pt idx="638">
                  <c:v>0.30890940222390206</c:v>
                </c:pt>
                <c:pt idx="639">
                  <c:v>0.30938937592465343</c:v>
                </c:pt>
                <c:pt idx="640">
                  <c:v>0.30986936572849938</c:v>
                </c:pt>
                <c:pt idx="641">
                  <c:v>0.310349371714158</c:v>
                </c:pt>
                <c:pt idx="642">
                  <c:v>0.31082939396037335</c:v>
                </c:pt>
                <c:pt idx="643">
                  <c:v>0.31130943254591581</c:v>
                </c:pt>
                <c:pt idx="644">
                  <c:v>0.31178948754958208</c:v>
                </c:pt>
                <c:pt idx="645">
                  <c:v>0.31226955905019549</c:v>
                </c:pt>
                <c:pt idx="646">
                  <c:v>0.31274964712660591</c:v>
                </c:pt>
                <c:pt idx="647">
                  <c:v>0.31322975185768998</c:v>
                </c:pt>
                <c:pt idx="648">
                  <c:v>0.31370987332235128</c:v>
                </c:pt>
                <c:pt idx="649">
                  <c:v>0.31419001159952042</c:v>
                </c:pt>
                <c:pt idx="650">
                  <c:v>0.31467016676815512</c:v>
                </c:pt>
                <c:pt idx="651">
                  <c:v>0.31515033890724048</c:v>
                </c:pt>
                <c:pt idx="652">
                  <c:v>0.31563052809578895</c:v>
                </c:pt>
                <c:pt idx="653">
                  <c:v>0.31611073441284054</c:v>
                </c:pt>
                <c:pt idx="654">
                  <c:v>0.316590957937463</c:v>
                </c:pt>
                <c:pt idx="655">
                  <c:v>0.31707119874875184</c:v>
                </c:pt>
                <c:pt idx="656">
                  <c:v>0.31755145692583053</c:v>
                </c:pt>
                <c:pt idx="657">
                  <c:v>0.31803173254785072</c:v>
                </c:pt>
                <c:pt idx="658">
                  <c:v>0.31851202569399212</c:v>
                </c:pt>
                <c:pt idx="659">
                  <c:v>0.31899233644346286</c:v>
                </c:pt>
                <c:pt idx="660">
                  <c:v>0.31947266487549963</c:v>
                </c:pt>
                <c:pt idx="661">
                  <c:v>0.31995301106936758</c:v>
                </c:pt>
                <c:pt idx="662">
                  <c:v>0.32043337510436071</c:v>
                </c:pt>
                <c:pt idx="663">
                  <c:v>0.3209137570598018</c:v>
                </c:pt>
                <c:pt idx="664">
                  <c:v>0.32139415701504276</c:v>
                </c:pt>
                <c:pt idx="665">
                  <c:v>0.32187457504946454</c:v>
                </c:pt>
                <c:pt idx="666">
                  <c:v>0.32235501124247745</c:v>
                </c:pt>
                <c:pt idx="667">
                  <c:v>0.32283546567352112</c:v>
                </c:pt>
                <c:pt idx="668">
                  <c:v>0.32331593842206474</c:v>
                </c:pt>
                <c:pt idx="669">
                  <c:v>0.32379642956760729</c:v>
                </c:pt>
                <c:pt idx="670">
                  <c:v>0.32427693918967737</c:v>
                </c:pt>
                <c:pt idx="671">
                  <c:v>0.32475746736783367</c:v>
                </c:pt>
                <c:pt idx="672">
                  <c:v>0.32523801418166487</c:v>
                </c:pt>
                <c:pt idx="673">
                  <c:v>0.32571857971078993</c:v>
                </c:pt>
                <c:pt idx="674">
                  <c:v>0.3261991640348581</c:v>
                </c:pt>
                <c:pt idx="675">
                  <c:v>0.32667976723354913</c:v>
                </c:pt>
                <c:pt idx="676">
                  <c:v>0.32716038938657332</c:v>
                </c:pt>
                <c:pt idx="677">
                  <c:v>0.32764103057367183</c:v>
                </c:pt>
                <c:pt idx="678">
                  <c:v>0.32812169087461662</c:v>
                </c:pt>
                <c:pt idx="679">
                  <c:v>0.32860237036921069</c:v>
                </c:pt>
                <c:pt idx="680">
                  <c:v>0.32908306913728819</c:v>
                </c:pt>
                <c:pt idx="681">
                  <c:v>0.32956378725871449</c:v>
                </c:pt>
                <c:pt idx="682">
                  <c:v>0.33004452481338653</c:v>
                </c:pt>
                <c:pt idx="683">
                  <c:v>0.33052528188123265</c:v>
                </c:pt>
                <c:pt idx="684">
                  <c:v>0.33100605854221299</c:v>
                </c:pt>
                <c:pt idx="685">
                  <c:v>0.33148685487631946</c:v>
                </c:pt>
                <c:pt idx="686">
                  <c:v>0.33196767096357599</c:v>
                </c:pt>
                <c:pt idx="687">
                  <c:v>0.33244850688403849</c:v>
                </c:pt>
                <c:pt idx="688">
                  <c:v>0.33292936271779522</c:v>
                </c:pt>
                <c:pt idx="689">
                  <c:v>0.33341023854496676</c:v>
                </c:pt>
                <c:pt idx="690">
                  <c:v>0.33389113444570623</c:v>
                </c:pt>
                <c:pt idx="691">
                  <c:v>0.33437205050019936</c:v>
                </c:pt>
                <c:pt idx="692">
                  <c:v>0.33485298678866465</c:v>
                </c:pt>
                <c:pt idx="693">
                  <c:v>0.33533394339135358</c:v>
                </c:pt>
                <c:pt idx="694">
                  <c:v>0.3358149203885506</c:v>
                </c:pt>
                <c:pt idx="695">
                  <c:v>0.33629591786057339</c:v>
                </c:pt>
                <c:pt idx="696">
                  <c:v>0.33677693588777302</c:v>
                </c:pt>
                <c:pt idx="697">
                  <c:v>0.33725797455053391</c:v>
                </c:pt>
                <c:pt idx="698">
                  <c:v>0.33773903392927412</c:v>
                </c:pt>
                <c:pt idx="699">
                  <c:v>0.33822011410444552</c:v>
                </c:pt>
                <c:pt idx="700">
                  <c:v>0.33870121515653379</c:v>
                </c:pt>
                <c:pt idx="701">
                  <c:v>0.33918233716605861</c:v>
                </c:pt>
                <c:pt idx="702">
                  <c:v>0.3396634802135739</c:v>
                </c:pt>
                <c:pt idx="703">
                  <c:v>0.34014464437966774</c:v>
                </c:pt>
                <c:pt idx="704">
                  <c:v>0.34062582974496275</c:v>
                </c:pt>
                <c:pt idx="705">
                  <c:v>0.34110703639011614</c:v>
                </c:pt>
                <c:pt idx="706">
                  <c:v>0.34158826439581969</c:v>
                </c:pt>
                <c:pt idx="707">
                  <c:v>0.34206951384280015</c:v>
                </c:pt>
                <c:pt idx="708">
                  <c:v>0.34255078481181922</c:v>
                </c:pt>
                <c:pt idx="709">
                  <c:v>0.34303207738367375</c:v>
                </c:pt>
                <c:pt idx="710">
                  <c:v>0.34351339163919581</c:v>
                </c:pt>
                <c:pt idx="711">
                  <c:v>0.34399472765925287</c:v>
                </c:pt>
                <c:pt idx="712">
                  <c:v>0.34447608552474795</c:v>
                </c:pt>
                <c:pt idx="713">
                  <c:v>0.3449574653166198</c:v>
                </c:pt>
                <c:pt idx="714">
                  <c:v>0.34543886711584293</c:v>
                </c:pt>
                <c:pt idx="715">
                  <c:v>0.34592029100342786</c:v>
                </c:pt>
                <c:pt idx="716">
                  <c:v>0.34640173706042121</c:v>
                </c:pt>
                <c:pt idx="717">
                  <c:v>0.34688320536790584</c:v>
                </c:pt>
                <c:pt idx="718">
                  <c:v>0.34736469600700098</c:v>
                </c:pt>
                <c:pt idx="719">
                  <c:v>0.34784620905886238</c:v>
                </c:pt>
                <c:pt idx="720">
                  <c:v>0.34832774460468247</c:v>
                </c:pt>
                <c:pt idx="721">
                  <c:v>0.3488093027256905</c:v>
                </c:pt>
                <c:pt idx="722">
                  <c:v>0.34929088350315268</c:v>
                </c:pt>
                <c:pt idx="723">
                  <c:v>0.34977248701837227</c:v>
                </c:pt>
                <c:pt idx="724">
                  <c:v>0.3502541133526898</c:v>
                </c:pt>
                <c:pt idx="725">
                  <c:v>0.35073576258748312</c:v>
                </c:pt>
                <c:pt idx="726">
                  <c:v>0.35121743480416767</c:v>
                </c:pt>
                <c:pt idx="727">
                  <c:v>0.35169913008419645</c:v>
                </c:pt>
                <c:pt idx="728">
                  <c:v>0.3521808485090604</c:v>
                </c:pt>
                <c:pt idx="729">
                  <c:v>0.35266259016028823</c:v>
                </c:pt>
                <c:pt idx="730">
                  <c:v>0.35314435511944692</c:v>
                </c:pt>
                <c:pt idx="731">
                  <c:v>0.35362614346814153</c:v>
                </c:pt>
                <c:pt idx="732">
                  <c:v>0.35410795528801559</c:v>
                </c:pt>
                <c:pt idx="733">
                  <c:v>0.35458979066075108</c:v>
                </c:pt>
                <c:pt idx="734">
                  <c:v>0.3550716496680687</c:v>
                </c:pt>
                <c:pt idx="735">
                  <c:v>0.35555353239172788</c:v>
                </c:pt>
                <c:pt idx="736">
                  <c:v>0.35603543891352707</c:v>
                </c:pt>
                <c:pt idx="737">
                  <c:v>0.35651736931530376</c:v>
                </c:pt>
                <c:pt idx="738">
                  <c:v>0.35699932367893467</c:v>
                </c:pt>
                <c:pt idx="739">
                  <c:v>0.35748130208633588</c:v>
                </c:pt>
                <c:pt idx="740">
                  <c:v>0.35796330461946307</c:v>
                </c:pt>
                <c:pt idx="741">
                  <c:v>0.35844533136031159</c:v>
                </c:pt>
                <c:pt idx="742">
                  <c:v>0.35892738239091648</c:v>
                </c:pt>
                <c:pt idx="743">
                  <c:v>0.35940945779335287</c:v>
                </c:pt>
                <c:pt idx="744">
                  <c:v>0.3598915576497359</c:v>
                </c:pt>
                <c:pt idx="745">
                  <c:v>0.36037368204222098</c:v>
                </c:pt>
                <c:pt idx="746">
                  <c:v>0.36085583105300395</c:v>
                </c:pt>
                <c:pt idx="747">
                  <c:v>0.36133800476432121</c:v>
                </c:pt>
                <c:pt idx="748">
                  <c:v>0.36182020325844971</c:v>
                </c:pt>
                <c:pt idx="749">
                  <c:v>0.3623024266177074</c:v>
                </c:pt>
                <c:pt idx="750">
                  <c:v>0.3627846749244531</c:v>
                </c:pt>
                <c:pt idx="751">
                  <c:v>0.3632669482610868</c:v>
                </c:pt>
                <c:pt idx="752">
                  <c:v>0.36374924671004971</c:v>
                </c:pt>
                <c:pt idx="753">
                  <c:v>0.36423157035382447</c:v>
                </c:pt>
                <c:pt idx="754">
                  <c:v>0.36471391927493535</c:v>
                </c:pt>
                <c:pt idx="755">
                  <c:v>0.36519629355594829</c:v>
                </c:pt>
                <c:pt idx="756">
                  <c:v>0.36567869327947106</c:v>
                </c:pt>
                <c:pt idx="757">
                  <c:v>0.36616111852815347</c:v>
                </c:pt>
                <c:pt idx="758">
                  <c:v>0.36664356938468751</c:v>
                </c:pt>
                <c:pt idx="759">
                  <c:v>0.36712604593180737</c:v>
                </c:pt>
                <c:pt idx="760">
                  <c:v>0.36760854825228984</c:v>
                </c:pt>
                <c:pt idx="761">
                  <c:v>0.36809107642895417</c:v>
                </c:pt>
                <c:pt idx="762">
                  <c:v>0.36857363054466241</c:v>
                </c:pt>
                <c:pt idx="763">
                  <c:v>0.36905621068231959</c:v>
                </c:pt>
                <c:pt idx="764">
                  <c:v>0.36953881692487361</c:v>
                </c:pt>
                <c:pt idx="765">
                  <c:v>0.37002144935531572</c:v>
                </c:pt>
                <c:pt idx="766">
                  <c:v>0.37050410805668049</c:v>
                </c:pt>
                <c:pt idx="767">
                  <c:v>0.37098679311204591</c:v>
                </c:pt>
                <c:pt idx="768">
                  <c:v>0.37146950460453365</c:v>
                </c:pt>
                <c:pt idx="769">
                  <c:v>0.37195224261730919</c:v>
                </c:pt>
                <c:pt idx="770">
                  <c:v>0.37243500723358197</c:v>
                </c:pt>
                <c:pt idx="771">
                  <c:v>0.3729177985366055</c:v>
                </c:pt>
                <c:pt idx="772">
                  <c:v>0.37340061660967749</c:v>
                </c:pt>
                <c:pt idx="773">
                  <c:v>0.37388346153614016</c:v>
                </c:pt>
                <c:pt idx="774">
                  <c:v>0.37436633339938014</c:v>
                </c:pt>
                <c:pt idx="775">
                  <c:v>0.37484923228282885</c:v>
                </c:pt>
                <c:pt idx="776">
                  <c:v>0.37533215826996252</c:v>
                </c:pt>
                <c:pt idx="777">
                  <c:v>0.37581511144430246</c:v>
                </c:pt>
                <c:pt idx="778">
                  <c:v>0.37629809188941499</c:v>
                </c:pt>
                <c:pt idx="779">
                  <c:v>0.37678109968891188</c:v>
                </c:pt>
                <c:pt idx="780">
                  <c:v>0.37726413492645028</c:v>
                </c:pt>
                <c:pt idx="781">
                  <c:v>0.37774719768573295</c:v>
                </c:pt>
                <c:pt idx="782">
                  <c:v>0.3782302880505084</c:v>
                </c:pt>
                <c:pt idx="783">
                  <c:v>0.3787134061045711</c:v>
                </c:pt>
                <c:pt idx="784">
                  <c:v>0.37919655193176161</c:v>
                </c:pt>
                <c:pt idx="785">
                  <c:v>0.37967972561596663</c:v>
                </c:pt>
                <c:pt idx="786">
                  <c:v>0.38016292724111933</c:v>
                </c:pt>
                <c:pt idx="787">
                  <c:v>0.38064615689119935</c:v>
                </c:pt>
                <c:pt idx="788">
                  <c:v>0.38112941465023298</c:v>
                </c:pt>
                <c:pt idx="789">
                  <c:v>0.38161270060229341</c:v>
                </c:pt>
                <c:pt idx="790">
                  <c:v>0.38209601483150085</c:v>
                </c:pt>
                <c:pt idx="791">
                  <c:v>0.38257935742202254</c:v>
                </c:pt>
                <c:pt idx="792">
                  <c:v>0.38306272845807315</c:v>
                </c:pt>
                <c:pt idx="793">
                  <c:v>0.38354612802391475</c:v>
                </c:pt>
                <c:pt idx="794">
                  <c:v>0.38402955620385698</c:v>
                </c:pt>
                <c:pt idx="795">
                  <c:v>0.38451301308225733</c:v>
                </c:pt>
                <c:pt idx="796">
                  <c:v>0.38499649874352121</c:v>
                </c:pt>
                <c:pt idx="797">
                  <c:v>0.38548001327210202</c:v>
                </c:pt>
                <c:pt idx="798">
                  <c:v>0.38596355675250149</c:v>
                </c:pt>
                <c:pt idx="799">
                  <c:v>0.38644712926926966</c:v>
                </c:pt>
                <c:pt idx="800">
                  <c:v>0.38693073090700519</c:v>
                </c:pt>
                <c:pt idx="801">
                  <c:v>0.38741436175035548</c:v>
                </c:pt>
                <c:pt idx="802">
                  <c:v>0.38789802188401667</c:v>
                </c:pt>
                <c:pt idx="803">
                  <c:v>0.38838171139273397</c:v>
                </c:pt>
                <c:pt idx="804">
                  <c:v>0.38886543036130183</c:v>
                </c:pt>
                <c:pt idx="805">
                  <c:v>0.38934917887456399</c:v>
                </c:pt>
                <c:pt idx="806">
                  <c:v>0.38983295701741372</c:v>
                </c:pt>
                <c:pt idx="807">
                  <c:v>0.39031676487479383</c:v>
                </c:pt>
                <c:pt idx="808">
                  <c:v>0.39080060253169707</c:v>
                </c:pt>
                <c:pt idx="809">
                  <c:v>0.39128447007316614</c:v>
                </c:pt>
                <c:pt idx="810">
                  <c:v>0.39176836758429379</c:v>
                </c:pt>
                <c:pt idx="811">
                  <c:v>0.39225229515022308</c:v>
                </c:pt>
                <c:pt idx="812">
                  <c:v>0.39273625285614761</c:v>
                </c:pt>
                <c:pt idx="813">
                  <c:v>0.39322024078731155</c:v>
                </c:pt>
                <c:pt idx="814">
                  <c:v>0.39370425902900974</c:v>
                </c:pt>
                <c:pt idx="815">
                  <c:v>0.39418830766658808</c:v>
                </c:pt>
                <c:pt idx="816">
                  <c:v>0.39467238678544347</c:v>
                </c:pt>
                <c:pt idx="817">
                  <c:v>0.39515649647102408</c:v>
                </c:pt>
                <c:pt idx="818">
                  <c:v>0.39564063680882955</c:v>
                </c:pt>
                <c:pt idx="819">
                  <c:v>0.39612480788441101</c:v>
                </c:pt>
                <c:pt idx="820">
                  <c:v>0.39660900978337132</c:v>
                </c:pt>
                <c:pt idx="821">
                  <c:v>0.3970932425913653</c:v>
                </c:pt>
                <c:pt idx="822">
                  <c:v>0.39757750639409983</c:v>
                </c:pt>
                <c:pt idx="823">
                  <c:v>0.39806180127733393</c:v>
                </c:pt>
                <c:pt idx="824">
                  <c:v>0.39854612732687905</c:v>
                </c:pt>
                <c:pt idx="825">
                  <c:v>0.39903048462859919</c:v>
                </c:pt>
                <c:pt idx="826">
                  <c:v>0.39951487326841106</c:v>
                </c:pt>
                <c:pt idx="827">
                  <c:v>0.39999929333228423</c:v>
                </c:pt>
                <c:pt idx="828">
                  <c:v>0.40048374490624128</c:v>
                </c:pt>
                <c:pt idx="829">
                  <c:v>0.40096822807635801</c:v>
                </c:pt>
                <c:pt idx="830">
                  <c:v>0.40145274292876354</c:v>
                </c:pt>
                <c:pt idx="831">
                  <c:v>0.40193728954964059</c:v>
                </c:pt>
                <c:pt idx="832">
                  <c:v>0.40242186802522556</c:v>
                </c:pt>
                <c:pt idx="833">
                  <c:v>0.40290647844180866</c:v>
                </c:pt>
                <c:pt idx="834">
                  <c:v>0.40339112088573409</c:v>
                </c:pt>
                <c:pt idx="835">
                  <c:v>0.40380591126550303</c:v>
                </c:pt>
                <c:pt idx="836">
                  <c:v>0.40422070164527196</c:v>
                </c:pt>
                <c:pt idx="837">
                  <c:v>0.4046354920250409</c:v>
                </c:pt>
                <c:pt idx="838">
                  <c:v>0.40505028240480984</c:v>
                </c:pt>
                <c:pt idx="839">
                  <c:v>0.40546507278457877</c:v>
                </c:pt>
                <c:pt idx="840">
                  <c:v>0.40587986316434771</c:v>
                </c:pt>
                <c:pt idx="841">
                  <c:v>0.40629465354411665</c:v>
                </c:pt>
                <c:pt idx="842">
                  <c:v>0.40670944392388558</c:v>
                </c:pt>
                <c:pt idx="843">
                  <c:v>0.40712423430365452</c:v>
                </c:pt>
                <c:pt idx="844">
                  <c:v>0.40753902468342346</c:v>
                </c:pt>
                <c:pt idx="845">
                  <c:v>0.40795381506319239</c:v>
                </c:pt>
                <c:pt idx="846">
                  <c:v>0.40836860544296133</c:v>
                </c:pt>
                <c:pt idx="847">
                  <c:v>0.40878339582273027</c:v>
                </c:pt>
                <c:pt idx="848">
                  <c:v>0.4091981862024992</c:v>
                </c:pt>
                <c:pt idx="849">
                  <c:v>0.40961297658226814</c:v>
                </c:pt>
                <c:pt idx="850">
                  <c:v>0.41002776696203708</c:v>
                </c:pt>
                <c:pt idx="851">
                  <c:v>0.41044255734180601</c:v>
                </c:pt>
                <c:pt idx="852">
                  <c:v>0.41085734772157495</c:v>
                </c:pt>
                <c:pt idx="853">
                  <c:v>0.41127213810134389</c:v>
                </c:pt>
                <c:pt idx="854">
                  <c:v>0.41168692848111282</c:v>
                </c:pt>
                <c:pt idx="855">
                  <c:v>0.41210171886088176</c:v>
                </c:pt>
                <c:pt idx="856">
                  <c:v>0.4125165092406507</c:v>
                </c:pt>
                <c:pt idx="857">
                  <c:v>0.41293129962041963</c:v>
                </c:pt>
                <c:pt idx="858">
                  <c:v>0.41334609000018857</c:v>
                </c:pt>
                <c:pt idx="859">
                  <c:v>0.41376088037995751</c:v>
                </c:pt>
                <c:pt idx="860">
                  <c:v>0.41417567075972644</c:v>
                </c:pt>
                <c:pt idx="861">
                  <c:v>0.41459046113949538</c:v>
                </c:pt>
                <c:pt idx="862">
                  <c:v>0.41500525151926432</c:v>
                </c:pt>
                <c:pt idx="863">
                  <c:v>0.41542004189903325</c:v>
                </c:pt>
                <c:pt idx="864">
                  <c:v>0.41583483227880219</c:v>
                </c:pt>
                <c:pt idx="865">
                  <c:v>0.41624962265857113</c:v>
                </c:pt>
                <c:pt idx="866">
                  <c:v>0.41666441303834006</c:v>
                </c:pt>
                <c:pt idx="867">
                  <c:v>0.417079203418109</c:v>
                </c:pt>
                <c:pt idx="868">
                  <c:v>0.41749399379787794</c:v>
                </c:pt>
                <c:pt idx="869">
                  <c:v>0.41790878417764687</c:v>
                </c:pt>
                <c:pt idx="870">
                  <c:v>0.41832357455741581</c:v>
                </c:pt>
                <c:pt idx="871">
                  <c:v>0.41873836493718475</c:v>
                </c:pt>
                <c:pt idx="872">
                  <c:v>0.41915315531695369</c:v>
                </c:pt>
                <c:pt idx="873">
                  <c:v>0.41956794569672262</c:v>
                </c:pt>
                <c:pt idx="874">
                  <c:v>0.41998273607649156</c:v>
                </c:pt>
                <c:pt idx="875">
                  <c:v>0.4203975264562605</c:v>
                </c:pt>
                <c:pt idx="876">
                  <c:v>0.42081231683602943</c:v>
                </c:pt>
                <c:pt idx="877">
                  <c:v>0.42122710721579837</c:v>
                </c:pt>
                <c:pt idx="878">
                  <c:v>0.42164189759556731</c:v>
                </c:pt>
                <c:pt idx="879">
                  <c:v>0.42205668797533624</c:v>
                </c:pt>
                <c:pt idx="880">
                  <c:v>0.42247147835510518</c:v>
                </c:pt>
                <c:pt idx="881">
                  <c:v>0.42288626873487412</c:v>
                </c:pt>
                <c:pt idx="882">
                  <c:v>0.42330105911464305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16.730877644803535</c:v>
                </c:pt>
                <c:pt idx="2">
                  <c:v>29.538713788367382</c:v>
                </c:pt>
                <c:pt idx="3">
                  <c:v>40.184418745963242</c:v>
                </c:pt>
                <c:pt idx="4">
                  <c:v>49.207129715871822</c:v>
                </c:pt>
                <c:pt idx="5">
                  <c:v>57.055607326759436</c:v>
                </c:pt>
                <c:pt idx="6">
                  <c:v>63.700541147974079</c:v>
                </c:pt>
                <c:pt idx="7">
                  <c:v>69.365361578246649</c:v>
                </c:pt>
                <c:pt idx="8">
                  <c:v>74.219560876141287</c:v>
                </c:pt>
                <c:pt idx="9">
                  <c:v>78.395870954109554</c:v>
                </c:pt>
                <c:pt idx="10">
                  <c:v>82.00058853846717</c:v>
                </c:pt>
                <c:pt idx="11">
                  <c:v>85.120255272898845</c:v>
                </c:pt>
                <c:pt idx="12">
                  <c:v>87.826220323219687</c:v>
                </c:pt>
                <c:pt idx="13">
                  <c:v>90.177888729678997</c:v>
                </c:pt>
                <c:pt idx="14">
                  <c:v>92.225110839407165</c:v>
                </c:pt>
                <c:pt idx="15">
                  <c:v>94.009986661817237</c:v>
                </c:pt>
                <c:pt idx="16">
                  <c:v>95.568257922243518</c:v>
                </c:pt>
                <c:pt idx="17">
                  <c:v>96.930401232741445</c:v>
                </c:pt>
                <c:pt idx="18">
                  <c:v>98.122499364022147</c:v>
                </c:pt>
                <c:pt idx="19">
                  <c:v>99.166944385147943</c:v>
                </c:pt>
                <c:pt idx="20">
                  <c:v>100.08301116063448</c:v>
                </c:pt>
                <c:pt idx="21">
                  <c:v>100.88732935814379</c:v>
                </c:pt>
                <c:pt idx="22">
                  <c:v>101.59427495329537</c:v>
                </c:pt>
                <c:pt idx="23">
                  <c:v>102.21629714028333</c:v>
                </c:pt>
                <c:pt idx="24">
                  <c:v>102.76419288882607</c:v>
                </c:pt>
                <c:pt idx="25">
                  <c:v>103.24733869189474</c:v>
                </c:pt>
                <c:pt idx="26">
                  <c:v>103.67388703558939</c:v>
                </c:pt>
                <c:pt idx="27">
                  <c:v>104.0509335977621</c:v>
                </c:pt>
                <c:pt idx="28">
                  <c:v>104.38466001220449</c:v>
                </c:pt>
                <c:pt idx="29">
                  <c:v>104.680456126911</c:v>
                </c:pt>
                <c:pt idx="30">
                  <c:v>104.94302497194236</c:v>
                </c:pt>
                <c:pt idx="31">
                  <c:v>105.17647308727747</c:v>
                </c:pt>
                <c:pt idx="32">
                  <c:v>105.38438840883913</c:v>
                </c:pt>
                <c:pt idx="33">
                  <c:v>105.56990754621425</c:v>
                </c:pt>
                <c:pt idx="34">
                  <c:v>105.73577398892913</c:v>
                </c:pt>
                <c:pt idx="35">
                  <c:v>105.88438853552145</c:v>
                </c:pt>
                <c:pt idx="36">
                  <c:v>106.0178530396576</c:v>
                </c:pt>
                <c:pt idx="37">
                  <c:v>106.1380084017247</c:v>
                </c:pt>
                <c:pt idx="38">
                  <c:v>106.24646759642697</c:v>
                </c:pt>
                <c:pt idx="39">
                  <c:v>106.34464441121354</c:v>
                </c:pt>
                <c:pt idx="40">
                  <c:v>106.43377847328527</c:v>
                </c:pt>
                <c:pt idx="41">
                  <c:v>106.51495706078448</c:v>
                </c:pt>
                <c:pt idx="42">
                  <c:v>106.58913412450906</c:v>
                </c:pt>
                <c:pt idx="43">
                  <c:v>106.65714688719029</c:v>
                </c:pt>
                <c:pt idx="44">
                  <c:v>106.7197303371306</c:v>
                </c:pt>
                <c:pt idx="45">
                  <c:v>106.77752989013881</c:v>
                </c:pt>
                <c:pt idx="46">
                  <c:v>106.8311124564859</c:v>
                </c:pt>
                <c:pt idx="47">
                  <c:v>106.88097611832029</c:v>
                </c:pt>
                <c:pt idx="48">
                  <c:v>106.92755859555358</c:v>
                </c:pt>
                <c:pt idx="49">
                  <c:v>106.97124465484359</c:v>
                </c:pt>
                <c:pt idx="50">
                  <c:v>107.01237259600592</c:v>
                </c:pt>
                <c:pt idx="51">
                  <c:v>107.05123993278993</c:v>
                </c:pt>
                <c:pt idx="52">
                  <c:v>107.08810836971345</c:v>
                </c:pt>
                <c:pt idx="53">
                  <c:v>107.12320816356556</c:v>
                </c:pt>
                <c:pt idx="54">
                  <c:v>107.15674194685774</c:v>
                </c:pt>
                <c:pt idx="55">
                  <c:v>107.18888808048295</c:v>
                </c:pt>
                <c:pt idx="56">
                  <c:v>107.21980359452238</c:v>
                </c:pt>
                <c:pt idx="57">
                  <c:v>107.24962676831123</c:v>
                </c:pt>
                <c:pt idx="58">
                  <c:v>107.2784793947861</c:v>
                </c:pt>
                <c:pt idx="59">
                  <c:v>107.30646876808486</c:v>
                </c:pt>
                <c:pt idx="60">
                  <c:v>107.33368942877853</c:v>
                </c:pt>
                <c:pt idx="61">
                  <c:v>107.360224696598</c:v>
                </c:pt>
                <c:pt idx="62">
                  <c:v>107.38614801684272</c:v>
                </c:pt>
                <c:pt idx="63">
                  <c:v>107.41152414340721</c:v>
                </c:pt>
                <c:pt idx="64">
                  <c:v>107.43641017850602</c:v>
                </c:pt>
                <c:pt idx="65">
                  <c:v>107.46085648661956</c:v>
                </c:pt>
                <c:pt idx="66">
                  <c:v>107.48490749805754</c:v>
                </c:pt>
                <c:pt idx="67">
                  <c:v>107.5086024156428</c:v>
                </c:pt>
                <c:pt idx="68">
                  <c:v>107.53197583633136</c:v>
                </c:pt>
                <c:pt idx="69">
                  <c:v>107.55505829807963</c:v>
                </c:pt>
                <c:pt idx="70">
                  <c:v>107.57787676108931</c:v>
                </c:pt>
                <c:pt idx="71">
                  <c:v>107.60045503138954</c:v>
                </c:pt>
                <c:pt idx="72">
                  <c:v>107.6228141337123</c:v>
                </c:pt>
                <c:pt idx="73">
                  <c:v>107.64497263980758</c:v>
                </c:pt>
                <c:pt idx="74">
                  <c:v>107.66694695760555</c:v>
                </c:pt>
                <c:pt idx="75">
                  <c:v>107.68875158593598</c:v>
                </c:pt>
                <c:pt idx="76">
                  <c:v>107.71039933888905</c:v>
                </c:pt>
                <c:pt idx="77">
                  <c:v>107.73190154359668</c:v>
                </c:pt>
                <c:pt idx="78">
                  <c:v>107.75326821449053</c:v>
                </c:pt>
                <c:pt idx="79">
                  <c:v>107.77450820697683</c:v>
                </c:pt>
                <c:pt idx="80">
                  <c:v>107.79562935284645</c:v>
                </c:pt>
                <c:pt idx="81">
                  <c:v>107.81663857981327</c:v>
                </c:pt>
                <c:pt idx="82">
                  <c:v>107.83754201682248</c:v>
                </c:pt>
                <c:pt idx="83">
                  <c:v>107.85834508705754</c:v>
                </c:pt>
                <c:pt idx="84">
                  <c:v>107.8790525899453</c:v>
                </c:pt>
                <c:pt idx="85">
                  <c:v>107.89966877356335</c:v>
                </c:pt>
                <c:pt idx="86">
                  <c:v>107.92019739852987</c:v>
                </c:pt>
                <c:pt idx="87">
                  <c:v>107.94064179443993</c:v>
                </c:pt>
                <c:pt idx="88">
                  <c:v>107.96100490966231</c:v>
                </c:pt>
                <c:pt idx="89">
                  <c:v>107.98128935537167</c:v>
                </c:pt>
                <c:pt idx="90">
                  <c:v>108.00149744437745</c:v>
                </c:pt>
                <c:pt idx="91">
                  <c:v>108.02163122549061</c:v>
                </c:pt>
                <c:pt idx="92">
                  <c:v>108.04169251387211</c:v>
                </c:pt>
                <c:pt idx="93">
                  <c:v>108.06168291784167</c:v>
                </c:pt>
                <c:pt idx="94">
                  <c:v>108.08160386258709</c:v>
                </c:pt>
                <c:pt idx="95">
                  <c:v>108.10145661115457</c:v>
                </c:pt>
                <c:pt idx="96">
                  <c:v>108.12124228294559</c:v>
                </c:pt>
                <c:pt idx="97">
                  <c:v>108.14096187014955</c:v>
                </c:pt>
                <c:pt idx="98">
                  <c:v>108.16061625223421</c:v>
                </c:pt>
                <c:pt idx="99">
                  <c:v>108.18020620878053</c:v>
                </c:pt>
                <c:pt idx="100">
                  <c:v>108.19973243085262</c:v>
                </c:pt>
                <c:pt idx="101">
                  <c:v>108.21919553102887</c:v>
                </c:pt>
                <c:pt idx="102">
                  <c:v>108.23859605231989</c:v>
                </c:pt>
                <c:pt idx="103">
                  <c:v>108.25793447604227</c:v>
                </c:pt>
                <c:pt idx="104">
                  <c:v>108.27721122879552</c:v>
                </c:pt>
                <c:pt idx="105">
                  <c:v>108.29642668865478</c:v>
                </c:pt>
                <c:pt idx="106">
                  <c:v>108.31558119062389</c:v>
                </c:pt>
                <c:pt idx="107">
                  <c:v>108.33467503150318</c:v>
                </c:pt>
                <c:pt idx="108">
                  <c:v>108.35370847419509</c:v>
                </c:pt>
                <c:pt idx="109">
                  <c:v>108.37268175149354</c:v>
                </c:pt>
                <c:pt idx="110">
                  <c:v>108.39159506947503</c:v>
                </c:pt>
                <c:pt idx="111">
                  <c:v>108.41044861050545</c:v>
                </c:pt>
                <c:pt idx="112">
                  <c:v>108.42924253587913</c:v>
                </c:pt>
                <c:pt idx="113">
                  <c:v>108.44797698817085</c:v>
                </c:pt>
                <c:pt idx="114">
                  <c:v>108.46665209334543</c:v>
                </c:pt>
                <c:pt idx="115">
                  <c:v>108.48526796259989</c:v>
                </c:pt>
                <c:pt idx="116">
                  <c:v>108.50382469401325</c:v>
                </c:pt>
                <c:pt idx="117">
                  <c:v>108.52232237399835</c:v>
                </c:pt>
                <c:pt idx="118">
                  <c:v>108.54076107861756</c:v>
                </c:pt>
                <c:pt idx="119">
                  <c:v>108.55914087470282</c:v>
                </c:pt>
                <c:pt idx="120">
                  <c:v>108.57746182092325</c:v>
                </c:pt>
                <c:pt idx="121">
                  <c:v>108.59572396864274</c:v>
                </c:pt>
                <c:pt idx="122">
                  <c:v>108.61392736276505</c:v>
                </c:pt>
                <c:pt idx="123">
                  <c:v>108.63207204242671</c:v>
                </c:pt>
                <c:pt idx="124">
                  <c:v>108.65015804165425</c:v>
                </c:pt>
                <c:pt idx="125">
                  <c:v>108.6681853899009</c:v>
                </c:pt>
                <c:pt idx="126">
                  <c:v>108.6861541125927</c:v>
                </c:pt>
                <c:pt idx="127">
                  <c:v>108.7040642315272</c:v>
                </c:pt>
                <c:pt idx="128">
                  <c:v>108.72191576531098</c:v>
                </c:pt>
                <c:pt idx="129">
                  <c:v>108.73970872968071</c:v>
                </c:pt>
                <c:pt idx="130">
                  <c:v>108.75744313784843</c:v>
                </c:pt>
                <c:pt idx="131">
                  <c:v>108.77511900076301</c:v>
                </c:pt>
                <c:pt idx="132">
                  <c:v>108.79273632735469</c:v>
                </c:pt>
                <c:pt idx="133">
                  <c:v>108.81029512478118</c:v>
                </c:pt>
                <c:pt idx="134">
                  <c:v>108.82779539859779</c:v>
                </c:pt>
                <c:pt idx="135">
                  <c:v>108.84523715293632</c:v>
                </c:pt>
                <c:pt idx="136">
                  <c:v>108.86262039068008</c:v>
                </c:pt>
                <c:pt idx="137">
                  <c:v>108.87994511360021</c:v>
                </c:pt>
                <c:pt idx="138">
                  <c:v>108.89721132244253</c:v>
                </c:pt>
                <c:pt idx="139">
                  <c:v>108.91441901709584</c:v>
                </c:pt>
                <c:pt idx="140">
                  <c:v>108.93156819665174</c:v>
                </c:pt>
                <c:pt idx="141">
                  <c:v>108.94865885949241</c:v>
                </c:pt>
                <c:pt idx="142">
                  <c:v>108.96569100339025</c:v>
                </c:pt>
                <c:pt idx="143">
                  <c:v>108.98266462555617</c:v>
                </c:pt>
                <c:pt idx="144">
                  <c:v>108.99957972271714</c:v>
                </c:pt>
                <c:pt idx="145">
                  <c:v>109.01643629116289</c:v>
                </c:pt>
                <c:pt idx="146">
                  <c:v>109.0332343268</c:v>
                </c:pt>
                <c:pt idx="147">
                  <c:v>109.04997382519022</c:v>
                </c:pt>
                <c:pt idx="148">
                  <c:v>109.06665478158557</c:v>
                </c:pt>
                <c:pt idx="149">
                  <c:v>109.08327719099003</c:v>
                </c:pt>
                <c:pt idx="150">
                  <c:v>109.09984104815791</c:v>
                </c:pt>
                <c:pt idx="151">
                  <c:v>109.11634634763139</c:v>
                </c:pt>
                <c:pt idx="152">
                  <c:v>109.13279308378463</c:v>
                </c:pt>
                <c:pt idx="153">
                  <c:v>109.14918125081513</c:v>
                </c:pt>
                <c:pt idx="154">
                  <c:v>109.16551084279052</c:v>
                </c:pt>
                <c:pt idx="155">
                  <c:v>109.18178185364728</c:v>
                </c:pt>
                <c:pt idx="156">
                  <c:v>109.19799427721573</c:v>
                </c:pt>
                <c:pt idx="157">
                  <c:v>109.2141481072364</c:v>
                </c:pt>
                <c:pt idx="158">
                  <c:v>109.2302433373704</c:v>
                </c:pt>
                <c:pt idx="159">
                  <c:v>109.24627996119862</c:v>
                </c:pt>
                <c:pt idx="160">
                  <c:v>109.26225797224947</c:v>
                </c:pt>
                <c:pt idx="161">
                  <c:v>109.27817736400489</c:v>
                </c:pt>
                <c:pt idx="162">
                  <c:v>109.29403812989936</c:v>
                </c:pt>
                <c:pt idx="163">
                  <c:v>109.309840263328</c:v>
                </c:pt>
                <c:pt idx="164">
                  <c:v>109.32558375766369</c:v>
                </c:pt>
                <c:pt idx="165">
                  <c:v>109.34126860625416</c:v>
                </c:pt>
                <c:pt idx="166">
                  <c:v>109.35689480243099</c:v>
                </c:pt>
                <c:pt idx="167">
                  <c:v>109.37246233950761</c:v>
                </c:pt>
                <c:pt idx="168">
                  <c:v>109.38797121078692</c:v>
                </c:pt>
                <c:pt idx="169">
                  <c:v>109.4034214095785</c:v>
                </c:pt>
                <c:pt idx="170">
                  <c:v>109.41881292917897</c:v>
                </c:pt>
                <c:pt idx="171">
                  <c:v>109.43414576288359</c:v>
                </c:pt>
                <c:pt idx="172">
                  <c:v>109.44941990399283</c:v>
                </c:pt>
                <c:pt idx="173">
                  <c:v>109.46463534582659</c:v>
                </c:pt>
                <c:pt idx="174">
                  <c:v>109.47979208169119</c:v>
                </c:pt>
                <c:pt idx="175">
                  <c:v>109.49489010491548</c:v>
                </c:pt>
                <c:pt idx="176">
                  <c:v>109.50992940883411</c:v>
                </c:pt>
                <c:pt idx="177">
                  <c:v>109.52490998680366</c:v>
                </c:pt>
                <c:pt idx="178">
                  <c:v>109.53983183217953</c:v>
                </c:pt>
                <c:pt idx="179">
                  <c:v>109.55469493834998</c:v>
                </c:pt>
                <c:pt idx="180">
                  <c:v>109.56949929870434</c:v>
                </c:pt>
                <c:pt idx="181">
                  <c:v>109.58424490665661</c:v>
                </c:pt>
                <c:pt idx="182">
                  <c:v>109.59893175564538</c:v>
                </c:pt>
                <c:pt idx="183">
                  <c:v>109.61355983911682</c:v>
                </c:pt>
                <c:pt idx="184">
                  <c:v>109.62812915054</c:v>
                </c:pt>
                <c:pt idx="185">
                  <c:v>109.64263968341106</c:v>
                </c:pt>
                <c:pt idx="186">
                  <c:v>109.65709143123561</c:v>
                </c:pt>
                <c:pt idx="187">
                  <c:v>109.67148438755839</c:v>
                </c:pt>
                <c:pt idx="188">
                  <c:v>109.68581854592452</c:v>
                </c:pt>
                <c:pt idx="189">
                  <c:v>109.70009389991699</c:v>
                </c:pt>
                <c:pt idx="190">
                  <c:v>109.71431044313681</c:v>
                </c:pt>
                <c:pt idx="191">
                  <c:v>109.72846816921043</c:v>
                </c:pt>
                <c:pt idx="192">
                  <c:v>109.74256707178269</c:v>
                </c:pt>
                <c:pt idx="193">
                  <c:v>109.75660714452096</c:v>
                </c:pt>
                <c:pt idx="194">
                  <c:v>109.77058838113096</c:v>
                </c:pt>
                <c:pt idx="195">
                  <c:v>109.78451077532095</c:v>
                </c:pt>
                <c:pt idx="196">
                  <c:v>109.79837432084103</c:v>
                </c:pt>
                <c:pt idx="197">
                  <c:v>109.81217901145624</c:v>
                </c:pt>
                <c:pt idx="198">
                  <c:v>109.82592484095737</c:v>
                </c:pt>
                <c:pt idx="199">
                  <c:v>109.83961180316712</c:v>
                </c:pt>
                <c:pt idx="200">
                  <c:v>109.85323989191721</c:v>
                </c:pt>
                <c:pt idx="201">
                  <c:v>109.86680910108289</c:v>
                </c:pt>
                <c:pt idx="202">
                  <c:v>109.88031942455775</c:v>
                </c:pt>
                <c:pt idx="203">
                  <c:v>109.89377085625213</c:v>
                </c:pt>
                <c:pt idx="204">
                  <c:v>109.90716339010632</c:v>
                </c:pt>
                <c:pt idx="205">
                  <c:v>109.92049702009541</c:v>
                </c:pt>
                <c:pt idx="206">
                  <c:v>109.933771740206</c:v>
                </c:pt>
                <c:pt idx="207">
                  <c:v>109.94698754446223</c:v>
                </c:pt>
                <c:pt idx="208">
                  <c:v>109.96014442689827</c:v>
                </c:pt>
                <c:pt idx="209">
                  <c:v>109.97324238159159</c:v>
                </c:pt>
                <c:pt idx="210">
                  <c:v>109.98628140262588</c:v>
                </c:pt>
                <c:pt idx="211">
                  <c:v>109.99926148413334</c:v>
                </c:pt>
                <c:pt idx="212">
                  <c:v>110.01218262024867</c:v>
                </c:pt>
                <c:pt idx="213">
                  <c:v>110.02504480514473</c:v>
                </c:pt>
                <c:pt idx="214">
                  <c:v>110.03784803302375</c:v>
                </c:pt>
                <c:pt idx="215">
                  <c:v>110.05059229810304</c:v>
                </c:pt>
                <c:pt idx="216">
                  <c:v>110.06327759463019</c:v>
                </c:pt>
                <c:pt idx="217">
                  <c:v>110.07590391687449</c:v>
                </c:pt>
                <c:pt idx="218">
                  <c:v>110.08847125914042</c:v>
                </c:pt>
                <c:pt idx="219">
                  <c:v>110.10097961575219</c:v>
                </c:pt>
                <c:pt idx="220">
                  <c:v>110.11342898105526</c:v>
                </c:pt>
                <c:pt idx="221">
                  <c:v>110.12581934942784</c:v>
                </c:pt>
                <c:pt idx="222">
                  <c:v>110.13815071527472</c:v>
                </c:pt>
                <c:pt idx="223">
                  <c:v>110.15042307301219</c:v>
                </c:pt>
                <c:pt idx="224">
                  <c:v>110.16263641710124</c:v>
                </c:pt>
                <c:pt idx="225">
                  <c:v>110.17479074201815</c:v>
                </c:pt>
                <c:pt idx="226">
                  <c:v>110.18688604226621</c:v>
                </c:pt>
                <c:pt idx="227">
                  <c:v>110.19892231237517</c:v>
                </c:pt>
                <c:pt idx="228">
                  <c:v>110.21089954689995</c:v>
                </c:pt>
                <c:pt idx="229">
                  <c:v>110.22281774042115</c:v>
                </c:pt>
                <c:pt idx="230">
                  <c:v>110.23467688754296</c:v>
                </c:pt>
                <c:pt idx="231">
                  <c:v>110.24647698290205</c:v>
                </c:pt>
                <c:pt idx="232">
                  <c:v>110.25821802115141</c:v>
                </c:pt>
                <c:pt idx="233">
                  <c:v>110.26989999697844</c:v>
                </c:pt>
                <c:pt idx="234">
                  <c:v>110.28152290509169</c:v>
                </c:pt>
                <c:pt idx="235">
                  <c:v>110.29308674021824</c:v>
                </c:pt>
                <c:pt idx="236">
                  <c:v>110.30459149712588</c:v>
                </c:pt>
                <c:pt idx="237">
                  <c:v>110.31603717060052</c:v>
                </c:pt>
                <c:pt idx="238">
                  <c:v>110.32742375544927</c:v>
                </c:pt>
                <c:pt idx="239">
                  <c:v>110.33875124651132</c:v>
                </c:pt>
                <c:pt idx="240">
                  <c:v>110.35001963864927</c:v>
                </c:pt>
                <c:pt idx="241">
                  <c:v>110.3612289267531</c:v>
                </c:pt>
                <c:pt idx="242">
                  <c:v>110.37237910573245</c:v>
                </c:pt>
                <c:pt idx="243">
                  <c:v>110.383470170527</c:v>
                </c:pt>
                <c:pt idx="244">
                  <c:v>110.39450211610745</c:v>
                </c:pt>
                <c:pt idx="245">
                  <c:v>110.40547493745586</c:v>
                </c:pt>
                <c:pt idx="246">
                  <c:v>110.41638862959486</c:v>
                </c:pt>
                <c:pt idx="247">
                  <c:v>110.42724318756424</c:v>
                </c:pt>
                <c:pt idx="248">
                  <c:v>110.43803860642657</c:v>
                </c:pt>
                <c:pt idx="249">
                  <c:v>110.4487748812812</c:v>
                </c:pt>
                <c:pt idx="250">
                  <c:v>110.45945200724599</c:v>
                </c:pt>
                <c:pt idx="251">
                  <c:v>110.47006997946077</c:v>
                </c:pt>
                <c:pt idx="252">
                  <c:v>110.48062879309707</c:v>
                </c:pt>
                <c:pt idx="253">
                  <c:v>110.49112844334928</c:v>
                </c:pt>
                <c:pt idx="254">
                  <c:v>110.50156892543599</c:v>
                </c:pt>
                <c:pt idx="255">
                  <c:v>110.5119502346087</c:v>
                </c:pt>
                <c:pt idx="256">
                  <c:v>110.52227236613369</c:v>
                </c:pt>
                <c:pt idx="257">
                  <c:v>110.5325353153066</c:v>
                </c:pt>
                <c:pt idx="258">
                  <c:v>110.54273907745278</c:v>
                </c:pt>
                <c:pt idx="259">
                  <c:v>110.55288364791916</c:v>
                </c:pt>
                <c:pt idx="260">
                  <c:v>110.56296902207981</c:v>
                </c:pt>
                <c:pt idx="261">
                  <c:v>110.57299519533713</c:v>
                </c:pt>
                <c:pt idx="262">
                  <c:v>110.58296216310853</c:v>
                </c:pt>
                <c:pt idx="263">
                  <c:v>110.59286992084668</c:v>
                </c:pt>
                <c:pt idx="264">
                  <c:v>110.60271846402206</c:v>
                </c:pt>
                <c:pt idx="265">
                  <c:v>110.6125077881466</c:v>
                </c:pt>
                <c:pt idx="266">
                  <c:v>110.62223788873686</c:v>
                </c:pt>
                <c:pt idx="267">
                  <c:v>110.6319087613446</c:v>
                </c:pt>
                <c:pt idx="268">
                  <c:v>110.64152040155317</c:v>
                </c:pt>
                <c:pt idx="269">
                  <c:v>110.65107280495923</c:v>
                </c:pt>
                <c:pt idx="270">
                  <c:v>110.66056596719271</c:v>
                </c:pt>
                <c:pt idx="271">
                  <c:v>110.66999988390577</c:v>
                </c:pt>
                <c:pt idx="272">
                  <c:v>110.67937455077754</c:v>
                </c:pt>
                <c:pt idx="273">
                  <c:v>110.6886899635103</c:v>
                </c:pt>
                <c:pt idx="274">
                  <c:v>110.69794611783439</c:v>
                </c:pt>
                <c:pt idx="275">
                  <c:v>110.70714300950608</c:v>
                </c:pt>
                <c:pt idx="276">
                  <c:v>110.71628063430816</c:v>
                </c:pt>
                <c:pt idx="277">
                  <c:v>110.72535898803866</c:v>
                </c:pt>
                <c:pt idx="278">
                  <c:v>110.73437806653079</c:v>
                </c:pt>
                <c:pt idx="279">
                  <c:v>110.74333786564692</c:v>
                </c:pt>
                <c:pt idx="280">
                  <c:v>110.75223838126119</c:v>
                </c:pt>
                <c:pt idx="281">
                  <c:v>110.76107960928375</c:v>
                </c:pt>
                <c:pt idx="282">
                  <c:v>110.76986154564236</c:v>
                </c:pt>
                <c:pt idx="283">
                  <c:v>110.77858418630304</c:v>
                </c:pt>
                <c:pt idx="284">
                  <c:v>110.78724752724479</c:v>
                </c:pt>
                <c:pt idx="285">
                  <c:v>110.79585156447104</c:v>
                </c:pt>
                <c:pt idx="286">
                  <c:v>110.80439629402269</c:v>
                </c:pt>
                <c:pt idx="287">
                  <c:v>110.81288171195517</c:v>
                </c:pt>
                <c:pt idx="288">
                  <c:v>110.82130781435293</c:v>
                </c:pt>
                <c:pt idx="289">
                  <c:v>110.82967459732477</c:v>
                </c:pt>
                <c:pt idx="290">
                  <c:v>110.83798205700887</c:v>
                </c:pt>
                <c:pt idx="291">
                  <c:v>110.84623018956</c:v>
                </c:pt>
                <c:pt idx="292">
                  <c:v>110.85441899116817</c:v>
                </c:pt>
                <c:pt idx="293">
                  <c:v>110.86254845804149</c:v>
                </c:pt>
                <c:pt idx="294">
                  <c:v>110.87061858641725</c:v>
                </c:pt>
                <c:pt idx="295">
                  <c:v>110.87862937255667</c:v>
                </c:pt>
                <c:pt idx="296">
                  <c:v>110.88658081274599</c:v>
                </c:pt>
                <c:pt idx="297">
                  <c:v>110.89447290329527</c:v>
                </c:pt>
                <c:pt idx="298">
                  <c:v>110.9023056405433</c:v>
                </c:pt>
                <c:pt idx="299">
                  <c:v>110.91007902085141</c:v>
                </c:pt>
                <c:pt idx="300">
                  <c:v>110.91779304061122</c:v>
                </c:pt>
                <c:pt idx="301">
                  <c:v>110.9254476962289</c:v>
                </c:pt>
                <c:pt idx="302">
                  <c:v>110.93304298414341</c:v>
                </c:pt>
                <c:pt idx="303">
                  <c:v>110.94057890082564</c:v>
                </c:pt>
                <c:pt idx="304">
                  <c:v>110.94805544275555</c:v>
                </c:pt>
                <c:pt idx="305">
                  <c:v>110.95547260644967</c:v>
                </c:pt>
                <c:pt idx="306">
                  <c:v>110.96283038844824</c:v>
                </c:pt>
                <c:pt idx="307">
                  <c:v>110.97012878531599</c:v>
                </c:pt>
                <c:pt idx="308">
                  <c:v>110.97736779363773</c:v>
                </c:pt>
                <c:pt idx="309">
                  <c:v>110.9845474100313</c:v>
                </c:pt>
                <c:pt idx="310">
                  <c:v>110.99166763113693</c:v>
                </c:pt>
                <c:pt idx="311">
                  <c:v>110.99872845361878</c:v>
                </c:pt>
                <c:pt idx="312">
                  <c:v>111.00572987416633</c:v>
                </c:pt>
                <c:pt idx="313">
                  <c:v>111.01267188949298</c:v>
                </c:pt>
                <c:pt idx="314">
                  <c:v>111.0195544963444</c:v>
                </c:pt>
                <c:pt idx="315">
                  <c:v>111.02637769148305</c:v>
                </c:pt>
                <c:pt idx="316">
                  <c:v>111.03314147170097</c:v>
                </c:pt>
                <c:pt idx="317">
                  <c:v>111.03984583381236</c:v>
                </c:pt>
                <c:pt idx="318">
                  <c:v>111.04649077465977</c:v>
                </c:pt>
                <c:pt idx="319">
                  <c:v>111.05307629110764</c:v>
                </c:pt>
                <c:pt idx="320">
                  <c:v>111.05960238005289</c:v>
                </c:pt>
                <c:pt idx="321">
                  <c:v>111.06606903840658</c:v>
                </c:pt>
                <c:pt idx="322">
                  <c:v>111.0724762631106</c:v>
                </c:pt>
                <c:pt idx="323">
                  <c:v>111.07882405113543</c:v>
                </c:pt>
                <c:pt idx="324">
                  <c:v>111.08511239947129</c:v>
                </c:pt>
                <c:pt idx="325">
                  <c:v>111.09134130513347</c:v>
                </c:pt>
                <c:pt idx="326">
                  <c:v>111.09751076516541</c:v>
                </c:pt>
                <c:pt idx="327">
                  <c:v>111.10362077663927</c:v>
                </c:pt>
                <c:pt idx="328">
                  <c:v>111.1096713366409</c:v>
                </c:pt>
                <c:pt idx="329">
                  <c:v>111.11566244229186</c:v>
                </c:pt>
                <c:pt idx="330">
                  <c:v>111.12159409073257</c:v>
                </c:pt>
                <c:pt idx="331">
                  <c:v>111.12746627913555</c:v>
                </c:pt>
                <c:pt idx="332">
                  <c:v>111.13327900468818</c:v>
                </c:pt>
                <c:pt idx="333">
                  <c:v>111.13903226461028</c:v>
                </c:pt>
                <c:pt idx="334">
                  <c:v>111.14472605614799</c:v>
                </c:pt>
                <c:pt idx="335">
                  <c:v>111.15036037656684</c:v>
                </c:pt>
                <c:pt idx="336">
                  <c:v>111.15593522316091</c:v>
                </c:pt>
                <c:pt idx="337">
                  <c:v>111.16145059324874</c:v>
                </c:pt>
                <c:pt idx="338">
                  <c:v>111.16690648417324</c:v>
                </c:pt>
                <c:pt idx="339">
                  <c:v>111.17230289330553</c:v>
                </c:pt>
                <c:pt idx="340">
                  <c:v>111.17763981803731</c:v>
                </c:pt>
                <c:pt idx="341">
                  <c:v>111.18291725578675</c:v>
                </c:pt>
                <c:pt idx="342">
                  <c:v>111.18813520400069</c:v>
                </c:pt>
                <c:pt idx="343">
                  <c:v>111.19329366014688</c:v>
                </c:pt>
                <c:pt idx="344">
                  <c:v>111.19839262171823</c:v>
                </c:pt>
                <c:pt idx="345">
                  <c:v>111.2034320862339</c:v>
                </c:pt>
                <c:pt idx="346">
                  <c:v>111.20841205123838</c:v>
                </c:pt>
                <c:pt idx="347">
                  <c:v>111.21333251430117</c:v>
                </c:pt>
                <c:pt idx="348">
                  <c:v>111.21819347301599</c:v>
                </c:pt>
                <c:pt idx="349">
                  <c:v>111.22299492500446</c:v>
                </c:pt>
                <c:pt idx="350">
                  <c:v>111.22773686790778</c:v>
                </c:pt>
                <c:pt idx="351">
                  <c:v>111.2324192993994</c:v>
                </c:pt>
                <c:pt idx="352">
                  <c:v>111.23704221717065</c:v>
                </c:pt>
                <c:pt idx="353">
                  <c:v>111.24160561893891</c:v>
                </c:pt>
                <c:pt idx="354">
                  <c:v>111.24610950245177</c:v>
                </c:pt>
                <c:pt idx="355">
                  <c:v>111.25055386547923</c:v>
                </c:pt>
                <c:pt idx="356">
                  <c:v>111.25493870581499</c:v>
                </c:pt>
                <c:pt idx="357">
                  <c:v>111.25926402128013</c:v>
                </c:pt>
                <c:pt idx="358">
                  <c:v>111.26352980971744</c:v>
                </c:pt>
                <c:pt idx="359">
                  <c:v>111.26773606899937</c:v>
                </c:pt>
                <c:pt idx="360">
                  <c:v>111.27188279701429</c:v>
                </c:pt>
                <c:pt idx="361">
                  <c:v>111.27596999168831</c:v>
                </c:pt>
                <c:pt idx="362">
                  <c:v>111.27999765096254</c:v>
                </c:pt>
                <c:pt idx="363">
                  <c:v>111.28396577280837</c:v>
                </c:pt>
                <c:pt idx="364">
                  <c:v>111.28787435522159</c:v>
                </c:pt>
                <c:pt idx="365">
                  <c:v>111.29172339621725</c:v>
                </c:pt>
                <c:pt idx="366">
                  <c:v>111.29551289384455</c:v>
                </c:pt>
                <c:pt idx="367">
                  <c:v>111.29924284617294</c:v>
                </c:pt>
                <c:pt idx="368">
                  <c:v>111.30291325129483</c:v>
                </c:pt>
                <c:pt idx="369">
                  <c:v>111.30652410733174</c:v>
                </c:pt>
                <c:pt idx="370">
                  <c:v>111.3100754124294</c:v>
                </c:pt>
                <c:pt idx="371">
                  <c:v>111.31356716475739</c:v>
                </c:pt>
                <c:pt idx="372">
                  <c:v>111.3169993625053</c:v>
                </c:pt>
                <c:pt idx="373">
                  <c:v>111.32037200389881</c:v>
                </c:pt>
                <c:pt idx="374">
                  <c:v>111.3236850871798</c:v>
                </c:pt>
                <c:pt idx="375">
                  <c:v>111.32693861061708</c:v>
                </c:pt>
                <c:pt idx="376">
                  <c:v>111.3301325725073</c:v>
                </c:pt>
                <c:pt idx="377">
                  <c:v>111.33326697117123</c:v>
                </c:pt>
                <c:pt idx="378">
                  <c:v>111.33634180495091</c:v>
                </c:pt>
                <c:pt idx="379">
                  <c:v>111.33935707221626</c:v>
                </c:pt>
                <c:pt idx="380">
                  <c:v>111.34231277136291</c:v>
                </c:pt>
                <c:pt idx="381">
                  <c:v>111.34520890080772</c:v>
                </c:pt>
                <c:pt idx="382">
                  <c:v>111.34804545899945</c:v>
                </c:pt>
                <c:pt idx="383">
                  <c:v>111.35082244440281</c:v>
                </c:pt>
                <c:pt idx="384">
                  <c:v>111.3535398555166</c:v>
                </c:pt>
                <c:pt idx="385">
                  <c:v>111.35619769085559</c:v>
                </c:pt>
                <c:pt idx="386">
                  <c:v>111.35879594897047</c:v>
                </c:pt>
                <c:pt idx="387">
                  <c:v>111.36133462842312</c:v>
                </c:pt>
                <c:pt idx="388">
                  <c:v>111.36381372781143</c:v>
                </c:pt>
                <c:pt idx="389">
                  <c:v>111.36623324575584</c:v>
                </c:pt>
                <c:pt idx="390">
                  <c:v>111.36859318089901</c:v>
                </c:pt>
                <c:pt idx="391">
                  <c:v>111.37089353190969</c:v>
                </c:pt>
                <c:pt idx="392">
                  <c:v>111.37313429748525</c:v>
                </c:pt>
                <c:pt idx="393">
                  <c:v>111.37531547633748</c:v>
                </c:pt>
                <c:pt idx="394">
                  <c:v>111.37743706721623</c:v>
                </c:pt>
                <c:pt idx="395">
                  <c:v>111.37949906888748</c:v>
                </c:pt>
                <c:pt idx="396">
                  <c:v>111.38150148015036</c:v>
                </c:pt>
                <c:pt idx="397">
                  <c:v>111.38344429981653</c:v>
                </c:pt>
                <c:pt idx="398">
                  <c:v>111.38532752673238</c:v>
                </c:pt>
                <c:pt idx="399">
                  <c:v>111.38715115976994</c:v>
                </c:pt>
                <c:pt idx="400">
                  <c:v>111.38891519781639</c:v>
                </c:pt>
                <c:pt idx="401">
                  <c:v>111.39061963979576</c:v>
                </c:pt>
                <c:pt idx="402">
                  <c:v>111.39226448464832</c:v>
                </c:pt>
                <c:pt idx="403">
                  <c:v>111.39384973134285</c:v>
                </c:pt>
                <c:pt idx="404">
                  <c:v>111.39537537887617</c:v>
                </c:pt>
                <c:pt idx="405">
                  <c:v>111.39684142626265</c:v>
                </c:pt>
                <c:pt idx="406">
                  <c:v>111.39824787254712</c:v>
                </c:pt>
                <c:pt idx="407">
                  <c:v>111.39959471679838</c:v>
                </c:pt>
                <c:pt idx="408">
                  <c:v>111.40088195810733</c:v>
                </c:pt>
                <c:pt idx="409">
                  <c:v>111.40210959559562</c:v>
                </c:pt>
                <c:pt idx="410">
                  <c:v>111.40327762840204</c:v>
                </c:pt>
                <c:pt idx="411">
                  <c:v>111.40438605569575</c:v>
                </c:pt>
                <c:pt idx="412">
                  <c:v>111.40543487666808</c:v>
                </c:pt>
                <c:pt idx="413">
                  <c:v>111.40642409054233</c:v>
                </c:pt>
                <c:pt idx="414">
                  <c:v>111.4073536965558</c:v>
                </c:pt>
                <c:pt idx="415">
                  <c:v>111.40822369398025</c:v>
                </c:pt>
                <c:pt idx="416">
                  <c:v>111.40903408210262</c:v>
                </c:pt>
                <c:pt idx="417">
                  <c:v>111.40978486024507</c:v>
                </c:pt>
                <c:pt idx="418">
                  <c:v>111.4104760277492</c:v>
                </c:pt>
                <c:pt idx="419">
                  <c:v>111.41110758398025</c:v>
                </c:pt>
                <c:pt idx="420">
                  <c:v>111.41167952833149</c:v>
                </c:pt>
                <c:pt idx="421">
                  <c:v>111.41219186022148</c:v>
                </c:pt>
                <c:pt idx="422">
                  <c:v>111.41264457909124</c:v>
                </c:pt>
                <c:pt idx="423">
                  <c:v>111.4130376844071</c:v>
                </c:pt>
                <c:pt idx="424">
                  <c:v>111.41337117566069</c:v>
                </c:pt>
                <c:pt idx="425">
                  <c:v>111.41364505237162</c:v>
                </c:pt>
                <c:pt idx="426">
                  <c:v>111.41385931407693</c:v>
                </c:pt>
                <c:pt idx="427">
                  <c:v>111.41401396035057</c:v>
                </c:pt>
                <c:pt idx="428">
                  <c:v>111.41410899077738</c:v>
                </c:pt>
                <c:pt idx="429">
                  <c:v>111.41414440497492</c:v>
                </c:pt>
                <c:pt idx="430">
                  <c:v>111.41412020258868</c:v>
                </c:pt>
                <c:pt idx="431">
                  <c:v>111.41403638328013</c:v>
                </c:pt>
                <c:pt idx="432">
                  <c:v>111.41389294674607</c:v>
                </c:pt>
                <c:pt idx="433">
                  <c:v>111.41368989269651</c:v>
                </c:pt>
                <c:pt idx="434">
                  <c:v>111.41342722087558</c:v>
                </c:pt>
                <c:pt idx="435">
                  <c:v>111.41310493104994</c:v>
                </c:pt>
                <c:pt idx="436">
                  <c:v>111.41272302300993</c:v>
                </c:pt>
                <c:pt idx="437">
                  <c:v>111.41228149657216</c:v>
                </c:pt>
                <c:pt idx="438">
                  <c:v>111.41178035157672</c:v>
                </c:pt>
                <c:pt idx="439">
                  <c:v>111.41121958789032</c:v>
                </c:pt>
                <c:pt idx="440">
                  <c:v>111.41059920540032</c:v>
                </c:pt>
                <c:pt idx="441">
                  <c:v>111.4099192040262</c:v>
                </c:pt>
                <c:pt idx="442">
                  <c:v>111.40917958370797</c:v>
                </c:pt>
                <c:pt idx="443">
                  <c:v>111.40838034441079</c:v>
                </c:pt>
                <c:pt idx="444">
                  <c:v>111.40752148612385</c:v>
                </c:pt>
                <c:pt idx="445">
                  <c:v>111.40660300886263</c:v>
                </c:pt>
                <c:pt idx="446">
                  <c:v>111.40562491266994</c:v>
                </c:pt>
                <c:pt idx="447">
                  <c:v>111.40458719760633</c:v>
                </c:pt>
                <c:pt idx="448">
                  <c:v>111.40348986376529</c:v>
                </c:pt>
                <c:pt idx="449">
                  <c:v>111.40233291126322</c:v>
                </c:pt>
                <c:pt idx="450">
                  <c:v>111.40111634023815</c:v>
                </c:pt>
                <c:pt idx="451">
                  <c:v>111.39984015085267</c:v>
                </c:pt>
                <c:pt idx="452">
                  <c:v>111.39850434329969</c:v>
                </c:pt>
                <c:pt idx="453">
                  <c:v>111.39710891779201</c:v>
                </c:pt>
                <c:pt idx="454">
                  <c:v>111.39565387457371</c:v>
                </c:pt>
                <c:pt idx="455">
                  <c:v>111.39413921390343</c:v>
                </c:pt>
                <c:pt idx="456">
                  <c:v>111.39256493607614</c:v>
                </c:pt>
                <c:pt idx="457">
                  <c:v>111.39093104140161</c:v>
                </c:pt>
                <c:pt idx="458">
                  <c:v>111.38923753022134</c:v>
                </c:pt>
                <c:pt idx="459">
                  <c:v>111.38748440290021</c:v>
                </c:pt>
                <c:pt idx="460">
                  <c:v>111.38567165982789</c:v>
                </c:pt>
                <c:pt idx="461">
                  <c:v>111.38379930141632</c:v>
                </c:pt>
                <c:pt idx="462">
                  <c:v>111.38186732810675</c:v>
                </c:pt>
                <c:pt idx="463">
                  <c:v>111.37987574036536</c:v>
                </c:pt>
                <c:pt idx="464">
                  <c:v>111.37782453867678</c:v>
                </c:pt>
                <c:pt idx="465">
                  <c:v>111.37571372355622</c:v>
                </c:pt>
                <c:pt idx="466">
                  <c:v>111.37354329554472</c:v>
                </c:pt>
                <c:pt idx="467">
                  <c:v>111.37131325520539</c:v>
                </c:pt>
                <c:pt idx="468">
                  <c:v>111.36902360312597</c:v>
                </c:pt>
                <c:pt idx="469">
                  <c:v>111.36667433992173</c:v>
                </c:pt>
                <c:pt idx="470">
                  <c:v>111.36426546623133</c:v>
                </c:pt>
                <c:pt idx="471">
                  <c:v>111.36179698271583</c:v>
                </c:pt>
                <c:pt idx="472">
                  <c:v>111.35926889006734</c:v>
                </c:pt>
                <c:pt idx="473">
                  <c:v>111.35668118899966</c:v>
                </c:pt>
                <c:pt idx="474">
                  <c:v>111.35403388024947</c:v>
                </c:pt>
                <c:pt idx="475">
                  <c:v>111.3513269645799</c:v>
                </c:pt>
                <c:pt idx="476">
                  <c:v>111.34856044278114</c:v>
                </c:pt>
                <c:pt idx="477">
                  <c:v>111.34573431566604</c:v>
                </c:pt>
                <c:pt idx="478">
                  <c:v>111.34284858407295</c:v>
                </c:pt>
                <c:pt idx="479">
                  <c:v>111.33990324886625</c:v>
                </c:pt>
                <c:pt idx="480">
                  <c:v>111.33689831093389</c:v>
                </c:pt>
                <c:pt idx="481">
                  <c:v>111.33383377118723</c:v>
                </c:pt>
                <c:pt idx="482">
                  <c:v>111.33070963056811</c:v>
                </c:pt>
                <c:pt idx="483">
                  <c:v>111.32752589003722</c:v>
                </c:pt>
                <c:pt idx="484">
                  <c:v>111.32428255058528</c:v>
                </c:pt>
                <c:pt idx="485">
                  <c:v>111.32097961322339</c:v>
                </c:pt>
                <c:pt idx="486">
                  <c:v>111.31761707899071</c:v>
                </c:pt>
                <c:pt idx="487">
                  <c:v>111.31419494895108</c:v>
                </c:pt>
                <c:pt idx="488">
                  <c:v>111.31071322419064</c:v>
                </c:pt>
                <c:pt idx="489">
                  <c:v>111.30717190582459</c:v>
                </c:pt>
                <c:pt idx="490">
                  <c:v>111.30357099499147</c:v>
                </c:pt>
                <c:pt idx="491">
                  <c:v>111.29991049285402</c:v>
                </c:pt>
                <c:pt idx="492">
                  <c:v>111.2961904005996</c:v>
                </c:pt>
                <c:pt idx="493">
                  <c:v>111.29241071944163</c:v>
                </c:pt>
                <c:pt idx="494">
                  <c:v>111.28857145062038</c:v>
                </c:pt>
                <c:pt idx="495">
                  <c:v>111.28467259539558</c:v>
                </c:pt>
                <c:pt idx="496">
                  <c:v>111.28071415505792</c:v>
                </c:pt>
                <c:pt idx="497">
                  <c:v>111.27669613092064</c:v>
                </c:pt>
                <c:pt idx="498">
                  <c:v>111.27261852432035</c:v>
                </c:pt>
                <c:pt idx="499">
                  <c:v>111.26848133662395</c:v>
                </c:pt>
                <c:pt idx="500">
                  <c:v>111.26428456921511</c:v>
                </c:pt>
                <c:pt idx="501">
                  <c:v>111.26002822350735</c:v>
                </c:pt>
                <c:pt idx="502">
                  <c:v>111.25571230094414</c:v>
                </c:pt>
                <c:pt idx="503">
                  <c:v>111.25133680298485</c:v>
                </c:pt>
                <c:pt idx="504">
                  <c:v>111.24690173111647</c:v>
                </c:pt>
                <c:pt idx="505">
                  <c:v>111.24240708685655</c:v>
                </c:pt>
                <c:pt idx="506">
                  <c:v>111.23785287174016</c:v>
                </c:pt>
                <c:pt idx="507">
                  <c:v>111.23323908733296</c:v>
                </c:pt>
                <c:pt idx="508">
                  <c:v>111.22856573522083</c:v>
                </c:pt>
                <c:pt idx="509">
                  <c:v>111.22383281702305</c:v>
                </c:pt>
                <c:pt idx="510">
                  <c:v>111.21904033437114</c:v>
                </c:pt>
                <c:pt idx="511">
                  <c:v>111.21418828893056</c:v>
                </c:pt>
                <c:pt idx="512">
                  <c:v>111.20927668239435</c:v>
                </c:pt>
                <c:pt idx="513">
                  <c:v>111.20430551647233</c:v>
                </c:pt>
                <c:pt idx="514">
                  <c:v>111.19927479290369</c:v>
                </c:pt>
                <c:pt idx="515">
                  <c:v>111.19418451345213</c:v>
                </c:pt>
                <c:pt idx="516">
                  <c:v>111.18903467990984</c:v>
                </c:pt>
                <c:pt idx="517">
                  <c:v>111.18382529408781</c:v>
                </c:pt>
                <c:pt idx="518">
                  <c:v>111.17855635782213</c:v>
                </c:pt>
                <c:pt idx="519">
                  <c:v>111.17322787298488</c:v>
                </c:pt>
                <c:pt idx="520">
                  <c:v>111.16783984145771</c:v>
                </c:pt>
                <c:pt idx="521">
                  <c:v>111.16239226515951</c:v>
                </c:pt>
                <c:pt idx="522">
                  <c:v>111.156885146026</c:v>
                </c:pt>
                <c:pt idx="523">
                  <c:v>111.15131848602446</c:v>
                </c:pt>
                <c:pt idx="524">
                  <c:v>111.14569228714478</c:v>
                </c:pt>
                <c:pt idx="525">
                  <c:v>111.14000655139958</c:v>
                </c:pt>
                <c:pt idx="526">
                  <c:v>111.13426128083046</c:v>
                </c:pt>
                <c:pt idx="527">
                  <c:v>111.12845647750207</c:v>
                </c:pt>
                <c:pt idx="528">
                  <c:v>111.12259214350246</c:v>
                </c:pt>
                <c:pt idx="529">
                  <c:v>111.11666828094695</c:v>
                </c:pt>
                <c:pt idx="530">
                  <c:v>111.11068489198034</c:v>
                </c:pt>
                <c:pt idx="531">
                  <c:v>111.10464197876053</c:v>
                </c:pt>
                <c:pt idx="532">
                  <c:v>111.09853954348549</c:v>
                </c:pt>
                <c:pt idx="533">
                  <c:v>111.09237758836399</c:v>
                </c:pt>
                <c:pt idx="534">
                  <c:v>111.08615611564264</c:v>
                </c:pt>
                <c:pt idx="535">
                  <c:v>111.07987512758348</c:v>
                </c:pt>
                <c:pt idx="536">
                  <c:v>111.0735346264786</c:v>
                </c:pt>
                <c:pt idx="537">
                  <c:v>111.06713461464383</c:v>
                </c:pt>
                <c:pt idx="538">
                  <c:v>111.06067509441871</c:v>
                </c:pt>
                <c:pt idx="539">
                  <c:v>111.05415606817284</c:v>
                </c:pt>
                <c:pt idx="540">
                  <c:v>111.04757753829719</c:v>
                </c:pt>
                <c:pt idx="541">
                  <c:v>111.0409395072066</c:v>
                </c:pt>
                <c:pt idx="542">
                  <c:v>111.03424197734532</c:v>
                </c:pt>
                <c:pt idx="543">
                  <c:v>111.02748495117775</c:v>
                </c:pt>
                <c:pt idx="544">
                  <c:v>111.02066843119906</c:v>
                </c:pt>
                <c:pt idx="545">
                  <c:v>111.01379241992443</c:v>
                </c:pt>
                <c:pt idx="546">
                  <c:v>111.00685691989786</c:v>
                </c:pt>
                <c:pt idx="547">
                  <c:v>110.99986193368547</c:v>
                </c:pt>
                <c:pt idx="548">
                  <c:v>110.99280746388045</c:v>
                </c:pt>
                <c:pt idx="549">
                  <c:v>110.98569351310081</c:v>
                </c:pt>
                <c:pt idx="550">
                  <c:v>110.97852008399262</c:v>
                </c:pt>
                <c:pt idx="551">
                  <c:v>110.97128717922146</c:v>
                </c:pt>
                <c:pt idx="552">
                  <c:v>110.96399480148078</c:v>
                </c:pt>
                <c:pt idx="553">
                  <c:v>110.95664295349299</c:v>
                </c:pt>
                <c:pt idx="554">
                  <c:v>110.94923163799859</c:v>
                </c:pt>
                <c:pt idx="555">
                  <c:v>110.9417608577689</c:v>
                </c:pt>
                <c:pt idx="556">
                  <c:v>110.93423061559596</c:v>
                </c:pt>
                <c:pt idx="557">
                  <c:v>110.9266409143041</c:v>
                </c:pt>
                <c:pt idx="558">
                  <c:v>110.9189917567344</c:v>
                </c:pt>
                <c:pt idx="559">
                  <c:v>110.91128314575856</c:v>
                </c:pt>
                <c:pt idx="560">
                  <c:v>110.90351508427355</c:v>
                </c:pt>
                <c:pt idx="561">
                  <c:v>110.89568757519814</c:v>
                </c:pt>
                <c:pt idx="562">
                  <c:v>110.88780062147961</c:v>
                </c:pt>
                <c:pt idx="563">
                  <c:v>110.87985422608756</c:v>
                </c:pt>
                <c:pt idx="564">
                  <c:v>110.87184839202335</c:v>
                </c:pt>
                <c:pt idx="565">
                  <c:v>110.86378312230356</c:v>
                </c:pt>
                <c:pt idx="566">
                  <c:v>110.85565841997546</c:v>
                </c:pt>
                <c:pt idx="567">
                  <c:v>110.84747428811681</c:v>
                </c:pt>
                <c:pt idx="568">
                  <c:v>110.83923072982066</c:v>
                </c:pt>
                <c:pt idx="569">
                  <c:v>110.83092774820932</c:v>
                </c:pt>
                <c:pt idx="570">
                  <c:v>110.82256534643511</c:v>
                </c:pt>
                <c:pt idx="571">
                  <c:v>110.81414352766815</c:v>
                </c:pt>
                <c:pt idx="572">
                  <c:v>110.80566229510886</c:v>
                </c:pt>
                <c:pt idx="573">
                  <c:v>110.7971216519836</c:v>
                </c:pt>
                <c:pt idx="574">
                  <c:v>110.78852160153704</c:v>
                </c:pt>
                <c:pt idx="575">
                  <c:v>110.77986214704831</c:v>
                </c:pt>
                <c:pt idx="576">
                  <c:v>110.77114329181664</c:v>
                </c:pt>
                <c:pt idx="577">
                  <c:v>110.76236503916496</c:v>
                </c:pt>
                <c:pt idx="578">
                  <c:v>110.75352739244707</c:v>
                </c:pt>
                <c:pt idx="579">
                  <c:v>110.74463035503835</c:v>
                </c:pt>
                <c:pt idx="580">
                  <c:v>110.73567393034118</c:v>
                </c:pt>
                <c:pt idx="581">
                  <c:v>110.72665812178096</c:v>
                </c:pt>
                <c:pt idx="582">
                  <c:v>110.71758293281101</c:v>
                </c:pt>
                <c:pt idx="583">
                  <c:v>110.70844836691036</c:v>
                </c:pt>
                <c:pt idx="584">
                  <c:v>110.69925442757885</c:v>
                </c:pt>
                <c:pt idx="585">
                  <c:v>110.69000111834703</c:v>
                </c:pt>
                <c:pt idx="586">
                  <c:v>110.68068844276885</c:v>
                </c:pt>
                <c:pt idx="587">
                  <c:v>110.67131640442391</c:v>
                </c:pt>
                <c:pt idx="588">
                  <c:v>110.66188500691607</c:v>
                </c:pt>
                <c:pt idx="589">
                  <c:v>110.65239425387429</c:v>
                </c:pt>
                <c:pt idx="590">
                  <c:v>110.64284414895481</c:v>
                </c:pt>
                <c:pt idx="591">
                  <c:v>110.63323469584138</c:v>
                </c:pt>
                <c:pt idx="592">
                  <c:v>110.62356589823663</c:v>
                </c:pt>
                <c:pt idx="593">
                  <c:v>110.61383775987348</c:v>
                </c:pt>
                <c:pt idx="594">
                  <c:v>110.60405028450847</c:v>
                </c:pt>
                <c:pt idx="595">
                  <c:v>110.59420347592541</c:v>
                </c:pt>
                <c:pt idx="596">
                  <c:v>110.58429733793287</c:v>
                </c:pt>
                <c:pt idx="597">
                  <c:v>110.57433187436409</c:v>
                </c:pt>
                <c:pt idx="598">
                  <c:v>110.56430708907561</c:v>
                </c:pt>
                <c:pt idx="599">
                  <c:v>110.55422298595467</c:v>
                </c:pt>
                <c:pt idx="600">
                  <c:v>110.54407956891122</c:v>
                </c:pt>
                <c:pt idx="601">
                  <c:v>110.53387684187908</c:v>
                </c:pt>
                <c:pt idx="602">
                  <c:v>110.52361480881891</c:v>
                </c:pt>
                <c:pt idx="603">
                  <c:v>110.51329347372079</c:v>
                </c:pt>
                <c:pt idx="604">
                  <c:v>110.50291284059287</c:v>
                </c:pt>
                <c:pt idx="605">
                  <c:v>110.4924729134744</c:v>
                </c:pt>
                <c:pt idx="606">
                  <c:v>110.48197369642787</c:v>
                </c:pt>
                <c:pt idx="607">
                  <c:v>110.47141519354189</c:v>
                </c:pt>
                <c:pt idx="608">
                  <c:v>110.46079740892988</c:v>
                </c:pt>
                <c:pt idx="609">
                  <c:v>110.45012034673353</c:v>
                </c:pt>
                <c:pt idx="610">
                  <c:v>110.43938401111578</c:v>
                </c:pt>
                <c:pt idx="611">
                  <c:v>110.42858840626839</c:v>
                </c:pt>
                <c:pt idx="612">
                  <c:v>110.41773353640501</c:v>
                </c:pt>
                <c:pt idx="613">
                  <c:v>110.40681940577065</c:v>
                </c:pt>
                <c:pt idx="614">
                  <c:v>110.39584601863102</c:v>
                </c:pt>
                <c:pt idx="615">
                  <c:v>110.38481337928138</c:v>
                </c:pt>
                <c:pt idx="616">
                  <c:v>110.37372149203851</c:v>
                </c:pt>
                <c:pt idx="617">
                  <c:v>110.36257036124648</c:v>
                </c:pt>
                <c:pt idx="618">
                  <c:v>110.35135999127419</c:v>
                </c:pt>
                <c:pt idx="619">
                  <c:v>110.34009038651838</c:v>
                </c:pt>
                <c:pt idx="620">
                  <c:v>110.32876155140028</c:v>
                </c:pt>
                <c:pt idx="621">
                  <c:v>110.31737349036608</c:v>
                </c:pt>
                <c:pt idx="622">
                  <c:v>110.30592620788744</c:v>
                </c:pt>
                <c:pt idx="623">
                  <c:v>110.29441970846365</c:v>
                </c:pt>
                <c:pt idx="624">
                  <c:v>110.28285399661763</c:v>
                </c:pt>
                <c:pt idx="625">
                  <c:v>110.27122907689741</c:v>
                </c:pt>
                <c:pt idx="626">
                  <c:v>110.25954495387798</c:v>
                </c:pt>
                <c:pt idx="627">
                  <c:v>110.24780163216252</c:v>
                </c:pt>
                <c:pt idx="628">
                  <c:v>110.23599911637474</c:v>
                </c:pt>
                <c:pt idx="629">
                  <c:v>110.22413741116611</c:v>
                </c:pt>
                <c:pt idx="630">
                  <c:v>110.21221652121515</c:v>
                </c:pt>
                <c:pt idx="631">
                  <c:v>110.20023645122656</c:v>
                </c:pt>
                <c:pt idx="632">
                  <c:v>110.18819720592661</c:v>
                </c:pt>
                <c:pt idx="633">
                  <c:v>110.1760987900718</c:v>
                </c:pt>
                <c:pt idx="634">
                  <c:v>110.16394120844349</c:v>
                </c:pt>
                <c:pt idx="635">
                  <c:v>110.15172446584623</c:v>
                </c:pt>
                <c:pt idx="636">
                  <c:v>110.13944856711173</c:v>
                </c:pt>
                <c:pt idx="637">
                  <c:v>110.12711351709802</c:v>
                </c:pt>
                <c:pt idx="638">
                  <c:v>110.11471932068903</c:v>
                </c:pt>
                <c:pt idx="639">
                  <c:v>110.10226598279552</c:v>
                </c:pt>
                <c:pt idx="640">
                  <c:v>110.08975350834984</c:v>
                </c:pt>
                <c:pt idx="641">
                  <c:v>110.07718190231269</c:v>
                </c:pt>
                <c:pt idx="642">
                  <c:v>110.06455116967123</c:v>
                </c:pt>
                <c:pt idx="643">
                  <c:v>110.05186131543788</c:v>
                </c:pt>
                <c:pt idx="644">
                  <c:v>110.03911234465333</c:v>
                </c:pt>
                <c:pt idx="645">
                  <c:v>110.02630426237864</c:v>
                </c:pt>
                <c:pt idx="646">
                  <c:v>110.01343707370246</c:v>
                </c:pt>
                <c:pt idx="647">
                  <c:v>110.00051078374374</c:v>
                </c:pt>
                <c:pt idx="648">
                  <c:v>109.98752539764186</c:v>
                </c:pt>
                <c:pt idx="649">
                  <c:v>109.97448092056415</c:v>
                </c:pt>
                <c:pt idx="650">
                  <c:v>109.96137735770544</c:v>
                </c:pt>
                <c:pt idx="651">
                  <c:v>109.94821471428304</c:v>
                </c:pt>
                <c:pt idx="652">
                  <c:v>109.93499299554321</c:v>
                </c:pt>
                <c:pt idx="653">
                  <c:v>109.92171220675547</c:v>
                </c:pt>
                <c:pt idx="654">
                  <c:v>109.90837235321717</c:v>
                </c:pt>
                <c:pt idx="655">
                  <c:v>109.8949734402522</c:v>
                </c:pt>
                <c:pt idx="656">
                  <c:v>109.88151547320706</c:v>
                </c:pt>
                <c:pt idx="657">
                  <c:v>109.86799845745634</c:v>
                </c:pt>
                <c:pt idx="658">
                  <c:v>109.85442239840222</c:v>
                </c:pt>
                <c:pt idx="659">
                  <c:v>109.84078730146868</c:v>
                </c:pt>
                <c:pt idx="660">
                  <c:v>109.82709317211078</c:v>
                </c:pt>
                <c:pt idx="661">
                  <c:v>109.81334001580244</c:v>
                </c:pt>
                <c:pt idx="662">
                  <c:v>109.79952783805263</c:v>
                </c:pt>
                <c:pt idx="663">
                  <c:v>109.78565664438888</c:v>
                </c:pt>
                <c:pt idx="664">
                  <c:v>109.77172644036793</c:v>
                </c:pt>
                <c:pt idx="665">
                  <c:v>109.75773723157253</c:v>
                </c:pt>
                <c:pt idx="666">
                  <c:v>109.74368902361014</c:v>
                </c:pt>
                <c:pt idx="667">
                  <c:v>109.72958182211437</c:v>
                </c:pt>
                <c:pt idx="668">
                  <c:v>109.71541563274721</c:v>
                </c:pt>
                <c:pt idx="669">
                  <c:v>109.70119046119144</c:v>
                </c:pt>
                <c:pt idx="670">
                  <c:v>109.68690631316419</c:v>
                </c:pt>
                <c:pt idx="671">
                  <c:v>109.67256319439996</c:v>
                </c:pt>
                <c:pt idx="672">
                  <c:v>109.65816111066349</c:v>
                </c:pt>
                <c:pt idx="673">
                  <c:v>109.643700067748</c:v>
                </c:pt>
                <c:pt idx="674">
                  <c:v>109.62918007146669</c:v>
                </c:pt>
                <c:pt idx="675">
                  <c:v>109.61460112766373</c:v>
                </c:pt>
                <c:pt idx="676">
                  <c:v>109.59996324220742</c:v>
                </c:pt>
                <c:pt idx="677">
                  <c:v>109.58526642099399</c:v>
                </c:pt>
                <c:pt idx="678">
                  <c:v>109.57051066994067</c:v>
                </c:pt>
                <c:pt idx="679">
                  <c:v>109.55569599499887</c:v>
                </c:pt>
                <c:pt idx="680">
                  <c:v>109.54082240214049</c:v>
                </c:pt>
                <c:pt idx="681">
                  <c:v>109.52588989736375</c:v>
                </c:pt>
                <c:pt idx="682">
                  <c:v>109.51089848669331</c:v>
                </c:pt>
                <c:pt idx="683">
                  <c:v>109.49584817618489</c:v>
                </c:pt>
                <c:pt idx="684">
                  <c:v>109.48073897191192</c:v>
                </c:pt>
                <c:pt idx="685">
                  <c:v>109.46557087998093</c:v>
                </c:pt>
                <c:pt idx="686">
                  <c:v>109.45034390652123</c:v>
                </c:pt>
                <c:pt idx="687">
                  <c:v>109.43505805768896</c:v>
                </c:pt>
                <c:pt idx="688">
                  <c:v>109.41971333966752</c:v>
                </c:pt>
                <c:pt idx="689">
                  <c:v>109.40430975866646</c:v>
                </c:pt>
                <c:pt idx="690">
                  <c:v>109.3888473209191</c:v>
                </c:pt>
                <c:pt idx="691">
                  <c:v>109.37332603268777</c:v>
                </c:pt>
                <c:pt idx="692">
                  <c:v>109.35774590026065</c:v>
                </c:pt>
                <c:pt idx="693">
                  <c:v>109.34210692995127</c:v>
                </c:pt>
                <c:pt idx="694">
                  <c:v>109.32640912809882</c:v>
                </c:pt>
                <c:pt idx="695">
                  <c:v>109.3106525010716</c:v>
                </c:pt>
                <c:pt idx="696">
                  <c:v>109.29483705526077</c:v>
                </c:pt>
                <c:pt idx="697">
                  <c:v>109.27896279708536</c:v>
                </c:pt>
                <c:pt idx="698">
                  <c:v>109.26302973299236</c:v>
                </c:pt>
                <c:pt idx="699">
                  <c:v>109.24703786945273</c:v>
                </c:pt>
                <c:pt idx="700">
                  <c:v>109.23098721296481</c:v>
                </c:pt>
                <c:pt idx="701">
                  <c:v>109.21487777005207</c:v>
                </c:pt>
                <c:pt idx="702">
                  <c:v>109.19870954726545</c:v>
                </c:pt>
                <c:pt idx="703">
                  <c:v>109.18248255118401</c:v>
                </c:pt>
                <c:pt idx="704">
                  <c:v>109.16619678840935</c:v>
                </c:pt>
                <c:pt idx="705">
                  <c:v>109.14985226557168</c:v>
                </c:pt>
                <c:pt idx="706">
                  <c:v>109.1334489893291</c:v>
                </c:pt>
                <c:pt idx="707">
                  <c:v>109.11698696636172</c:v>
                </c:pt>
                <c:pt idx="708">
                  <c:v>109.10046620338277</c:v>
                </c:pt>
                <c:pt idx="709">
                  <c:v>109.08388670712176</c:v>
                </c:pt>
                <c:pt idx="710">
                  <c:v>109.06724848434655</c:v>
                </c:pt>
                <c:pt idx="711">
                  <c:v>109.05055154184242</c:v>
                </c:pt>
                <c:pt idx="712">
                  <c:v>109.03379588642694</c:v>
                </c:pt>
                <c:pt idx="713">
                  <c:v>109.01698152494114</c:v>
                </c:pt>
                <c:pt idx="714">
                  <c:v>109.00010846425279</c:v>
                </c:pt>
                <c:pt idx="715">
                  <c:v>108.98317671125528</c:v>
                </c:pt>
                <c:pt idx="716">
                  <c:v>108.96618627287117</c:v>
                </c:pt>
                <c:pt idx="717">
                  <c:v>108.94913715604557</c:v>
                </c:pt>
                <c:pt idx="718">
                  <c:v>108.93202936775702</c:v>
                </c:pt>
                <c:pt idx="719">
                  <c:v>108.914862915003</c:v>
                </c:pt>
                <c:pt idx="720">
                  <c:v>108.89763780481076</c:v>
                </c:pt>
                <c:pt idx="721">
                  <c:v>108.88035404423673</c:v>
                </c:pt>
                <c:pt idx="722">
                  <c:v>108.86301164035844</c:v>
                </c:pt>
                <c:pt idx="723">
                  <c:v>108.84561060028476</c:v>
                </c:pt>
                <c:pt idx="724">
                  <c:v>108.82815093114772</c:v>
                </c:pt>
                <c:pt idx="725">
                  <c:v>108.81063264010967</c:v>
                </c:pt>
                <c:pt idx="726">
                  <c:v>108.7930557343566</c:v>
                </c:pt>
                <c:pt idx="727">
                  <c:v>108.77542022110396</c:v>
                </c:pt>
                <c:pt idx="728">
                  <c:v>108.75772610758861</c:v>
                </c:pt>
                <c:pt idx="729">
                  <c:v>108.73997340108076</c:v>
                </c:pt>
                <c:pt idx="730">
                  <c:v>108.72216210887244</c:v>
                </c:pt>
                <c:pt idx="731">
                  <c:v>108.70429223828496</c:v>
                </c:pt>
                <c:pt idx="732">
                  <c:v>108.6863637966636</c:v>
                </c:pt>
                <c:pt idx="733">
                  <c:v>108.66837679138375</c:v>
                </c:pt>
                <c:pt idx="734">
                  <c:v>108.65033122984417</c:v>
                </c:pt>
                <c:pt idx="735">
                  <c:v>108.63222711947549</c:v>
                </c:pt>
                <c:pt idx="736">
                  <c:v>108.61406446772804</c:v>
                </c:pt>
                <c:pt idx="737">
                  <c:v>108.59584328208335</c:v>
                </c:pt>
                <c:pt idx="738">
                  <c:v>108.57756357005178</c:v>
                </c:pt>
                <c:pt idx="739">
                  <c:v>108.55922533916569</c:v>
                </c:pt>
                <c:pt idx="740">
                  <c:v>108.54082859698697</c:v>
                </c:pt>
                <c:pt idx="741">
                  <c:v>108.52237335110104</c:v>
                </c:pt>
                <c:pt idx="742">
                  <c:v>108.50385960912736</c:v>
                </c:pt>
                <c:pt idx="743">
                  <c:v>108.48528737870376</c:v>
                </c:pt>
                <c:pt idx="744">
                  <c:v>108.46665666749936</c:v>
                </c:pt>
                <c:pt idx="745">
                  <c:v>108.44796748321274</c:v>
                </c:pt>
                <c:pt idx="746">
                  <c:v>108.42921983356332</c:v>
                </c:pt>
                <c:pt idx="747">
                  <c:v>108.41041372629996</c:v>
                </c:pt>
                <c:pt idx="748">
                  <c:v>108.39154916919979</c:v>
                </c:pt>
                <c:pt idx="749">
                  <c:v>108.37262617006745</c:v>
                </c:pt>
                <c:pt idx="750">
                  <c:v>108.35364473672884</c:v>
                </c:pt>
                <c:pt idx="751">
                  <c:v>108.33460487704482</c:v>
                </c:pt>
                <c:pt idx="752">
                  <c:v>108.31550659889731</c:v>
                </c:pt>
                <c:pt idx="753">
                  <c:v>108.29634991020055</c:v>
                </c:pt>
                <c:pt idx="754">
                  <c:v>108.27713481888719</c:v>
                </c:pt>
                <c:pt idx="755">
                  <c:v>108.257861332926</c:v>
                </c:pt>
                <c:pt idx="756">
                  <c:v>108.23852946030702</c:v>
                </c:pt>
                <c:pt idx="757">
                  <c:v>108.21913920905006</c:v>
                </c:pt>
                <c:pt idx="758">
                  <c:v>108.19969058719941</c:v>
                </c:pt>
                <c:pt idx="759">
                  <c:v>108.1801836028323</c:v>
                </c:pt>
                <c:pt idx="760">
                  <c:v>108.16061826404398</c:v>
                </c:pt>
                <c:pt idx="761">
                  <c:v>108.14099457896469</c:v>
                </c:pt>
                <c:pt idx="762">
                  <c:v>108.12131255574745</c:v>
                </c:pt>
                <c:pt idx="763">
                  <c:v>108.10157220257366</c:v>
                </c:pt>
                <c:pt idx="764">
                  <c:v>108.08177352765338</c:v>
                </c:pt>
                <c:pt idx="765">
                  <c:v>108.06191653922157</c:v>
                </c:pt>
                <c:pt idx="766">
                  <c:v>108.04200124553903</c:v>
                </c:pt>
                <c:pt idx="767">
                  <c:v>108.02202765489807</c:v>
                </c:pt>
                <c:pt idx="768">
                  <c:v>108.00199577561443</c:v>
                </c:pt>
                <c:pt idx="769">
                  <c:v>107.98190561603514</c:v>
                </c:pt>
                <c:pt idx="770">
                  <c:v>107.96175718452859</c:v>
                </c:pt>
                <c:pt idx="771">
                  <c:v>107.94155048949483</c:v>
                </c:pt>
                <c:pt idx="772">
                  <c:v>107.92128553935953</c:v>
                </c:pt>
                <c:pt idx="773">
                  <c:v>107.90096234257742</c:v>
                </c:pt>
                <c:pt idx="774">
                  <c:v>107.8805809076263</c:v>
                </c:pt>
                <c:pt idx="775">
                  <c:v>107.86014124301722</c:v>
                </c:pt>
                <c:pt idx="776">
                  <c:v>107.83964335728308</c:v>
                </c:pt>
                <c:pt idx="777">
                  <c:v>107.81908725898798</c:v>
                </c:pt>
                <c:pt idx="778">
                  <c:v>107.79847295671935</c:v>
                </c:pt>
                <c:pt idx="779">
                  <c:v>107.77780045909641</c:v>
                </c:pt>
                <c:pt idx="780">
                  <c:v>107.75706977476167</c:v>
                </c:pt>
                <c:pt idx="781">
                  <c:v>107.73628091238862</c:v>
                </c:pt>
                <c:pt idx="782">
                  <c:v>107.71543388067525</c:v>
                </c:pt>
                <c:pt idx="783">
                  <c:v>107.69452868835074</c:v>
                </c:pt>
                <c:pt idx="784">
                  <c:v>107.67356534416557</c:v>
                </c:pt>
                <c:pt idx="785">
                  <c:v>107.65254385690181</c:v>
                </c:pt>
                <c:pt idx="786">
                  <c:v>107.63146423537033</c:v>
                </c:pt>
                <c:pt idx="787">
                  <c:v>107.61032648840481</c:v>
                </c:pt>
                <c:pt idx="788">
                  <c:v>107.58913062487119</c:v>
                </c:pt>
                <c:pt idx="789">
                  <c:v>107.56787665365886</c:v>
                </c:pt>
                <c:pt idx="790">
                  <c:v>107.54656458368861</c:v>
                </c:pt>
                <c:pt idx="791">
                  <c:v>107.52519442390523</c:v>
                </c:pt>
                <c:pt idx="792">
                  <c:v>107.50376618328151</c:v>
                </c:pt>
                <c:pt idx="793">
                  <c:v>107.48227987082154</c:v>
                </c:pt>
                <c:pt idx="794">
                  <c:v>107.46073549555202</c:v>
                </c:pt>
                <c:pt idx="795">
                  <c:v>107.43913306653029</c:v>
                </c:pt>
                <c:pt idx="796">
                  <c:v>107.41747259283837</c:v>
                </c:pt>
                <c:pt idx="797">
                  <c:v>107.39575408359025</c:v>
                </c:pt>
                <c:pt idx="798">
                  <c:v>107.37397754792444</c:v>
                </c:pt>
                <c:pt idx="799">
                  <c:v>107.35214299500878</c:v>
                </c:pt>
                <c:pt idx="800">
                  <c:v>107.3302504340357</c:v>
                </c:pt>
                <c:pt idx="801">
                  <c:v>107.30829987422798</c:v>
                </c:pt>
                <c:pt idx="802">
                  <c:v>107.28629132483648</c:v>
                </c:pt>
                <c:pt idx="803">
                  <c:v>107.26422479513916</c:v>
                </c:pt>
                <c:pt idx="804">
                  <c:v>107.24210029443897</c:v>
                </c:pt>
                <c:pt idx="805">
                  <c:v>107.21991783207017</c:v>
                </c:pt>
                <c:pt idx="806">
                  <c:v>107.19767741739196</c:v>
                </c:pt>
                <c:pt idx="807">
                  <c:v>107.17537905979641</c:v>
                </c:pt>
                <c:pt idx="808">
                  <c:v>107.15302276869647</c:v>
                </c:pt>
                <c:pt idx="809">
                  <c:v>107.13060855353581</c:v>
                </c:pt>
                <c:pt idx="810">
                  <c:v>107.10813642378949</c:v>
                </c:pt>
                <c:pt idx="811">
                  <c:v>107.085606388955</c:v>
                </c:pt>
                <c:pt idx="812">
                  <c:v>107.06301845856046</c:v>
                </c:pt>
                <c:pt idx="813">
                  <c:v>107.04037264215887</c:v>
                </c:pt>
                <c:pt idx="814">
                  <c:v>107.01766894933647</c:v>
                </c:pt>
                <c:pt idx="815">
                  <c:v>106.99490738970309</c:v>
                </c:pt>
                <c:pt idx="816">
                  <c:v>106.97208797289811</c:v>
                </c:pt>
                <c:pt idx="817">
                  <c:v>106.94921070858771</c:v>
                </c:pt>
                <c:pt idx="818">
                  <c:v>106.9262756064679</c:v>
                </c:pt>
                <c:pt idx="819">
                  <c:v>106.90328267625821</c:v>
                </c:pt>
                <c:pt idx="820">
                  <c:v>106.88023192771404</c:v>
                </c:pt>
                <c:pt idx="821">
                  <c:v>106.85712337061092</c:v>
                </c:pt>
                <c:pt idx="822">
                  <c:v>106.83395701475609</c:v>
                </c:pt>
                <c:pt idx="823">
                  <c:v>106.81073286998507</c:v>
                </c:pt>
                <c:pt idx="824">
                  <c:v>106.78745094615914</c:v>
                </c:pt>
                <c:pt idx="825">
                  <c:v>106.76411125317028</c:v>
                </c:pt>
                <c:pt idx="826">
                  <c:v>106.74071380093696</c:v>
                </c:pt>
                <c:pt idx="827">
                  <c:v>106.71725859940487</c:v>
                </c:pt>
                <c:pt idx="828">
                  <c:v>106.69374565855075</c:v>
                </c:pt>
                <c:pt idx="829">
                  <c:v>106.6701749883773</c:v>
                </c:pt>
                <c:pt idx="830">
                  <c:v>106.64654659891683</c:v>
                </c:pt>
                <c:pt idx="831">
                  <c:v>106.62286050022655</c:v>
                </c:pt>
                <c:pt idx="832">
                  <c:v>106.59911670239465</c:v>
                </c:pt>
                <c:pt idx="833">
                  <c:v>106.57531521553747</c:v>
                </c:pt>
                <c:pt idx="834">
                  <c:v>106.55145604979838</c:v>
                </c:pt>
                <c:pt idx="835">
                  <c:v>99.033178074060402</c:v>
                </c:pt>
                <c:pt idx="836">
                  <c:v>92.00704273235975</c:v>
                </c:pt>
                <c:pt idx="837">
                  <c:v>85.440834619384319</c:v>
                </c:pt>
                <c:pt idx="838">
                  <c:v>79.304447133789921</c:v>
                </c:pt>
                <c:pt idx="839">
                  <c:v>73.569744436970211</c:v>
                </c:pt>
                <c:pt idx="840">
                  <c:v>68.210432447935133</c:v>
                </c:pt>
                <c:pt idx="841">
                  <c:v>63.201938282798423</c:v>
                </c:pt>
                <c:pt idx="842">
                  <c:v>58.521297586094903</c:v>
                </c:pt>
                <c:pt idx="843">
                  <c:v>54.14704923733219</c:v>
                </c:pt>
                <c:pt idx="844">
                  <c:v>50.059136949997409</c:v>
                </c:pt>
                <c:pt idx="845">
                  <c:v>46.293284898965332</c:v>
                </c:pt>
                <c:pt idx="846">
                  <c:v>42.873262076547697</c:v>
                </c:pt>
                <c:pt idx="847">
                  <c:v>39.696334280603644</c:v>
                </c:pt>
                <c:pt idx="848">
                  <c:v>36.745553646028185</c:v>
                </c:pt>
                <c:pt idx="849">
                  <c:v>34.005137408104552</c:v>
                </c:pt>
                <c:pt idx="850">
                  <c:v>31.460388504398598</c:v>
                </c:pt>
                <c:pt idx="851">
                  <c:v>29.097621543310208</c:v>
                </c:pt>
                <c:pt idx="852">
                  <c:v>26.904093777726914</c:v>
                </c:pt>
                <c:pt idx="853">
                  <c:v>24.867940746352986</c:v>
                </c:pt>
                <c:pt idx="854">
                  <c:v>22.978116267785541</c:v>
                </c:pt>
                <c:pt idx="855">
                  <c:v>21.224336493383831</c:v>
                </c:pt>
                <c:pt idx="856">
                  <c:v>19.597027744523167</c:v>
                </c:pt>
                <c:pt idx="857">
                  <c:v>18.087277878031273</c:v>
                </c:pt>
                <c:pt idx="858">
                  <c:v>16.686790940550349</c:v>
                </c:pt>
                <c:pt idx="859">
                  <c:v>15.387844888327495</c:v>
                </c:pt>
                <c:pt idx="860">
                  <c:v>14.183252163572401</c:v>
                </c:pt>
                <c:pt idx="861">
                  <c:v>13.066322932090195</c:v>
                </c:pt>
                <c:pt idx="862">
                  <c:v>12.030830799445292</c:v>
                </c:pt>
                <c:pt idx="863">
                  <c:v>11.070980834471904</c:v>
                </c:pt>
                <c:pt idx="864">
                  <c:v>10.181379739540832</c:v>
                </c:pt>
                <c:pt idx="865">
                  <c:v>9.3570080166206964</c:v>
                </c:pt>
                <c:pt idx="866">
                  <c:v>8.5931939868170186</c:v>
                </c:pt>
                <c:pt idx="867">
                  <c:v>7.8855895286814439</c:v>
                </c:pt>
                <c:pt idx="868">
                  <c:v>7.230147407062927</c:v>
                </c:pt>
                <c:pt idx="869">
                  <c:v>6.6231000694652629</c:v>
                </c:pt>
                <c:pt idx="870">
                  <c:v>6.0609397905350697</c:v>
                </c:pt>
                <c:pt idx="871">
                  <c:v>5.5404000470477328</c:v>
                </c:pt>
                <c:pt idx="872">
                  <c:v>5.0584380049977513</c:v>
                </c:pt>
                <c:pt idx="873">
                  <c:v>4.6122179962219461</c:v>
                </c:pt>
                <c:pt idx="874">
                  <c:v>4.1990958529640494</c:v>
                </c:pt>
                <c:pt idx="875">
                  <c:v>3.8166039526657771</c:v>
                </c:pt>
                <c:pt idx="876">
                  <c:v>3.4624367983822384</c:v>
                </c:pt>
                <c:pt idx="877">
                  <c:v>3.134436916513534</c:v>
                </c:pt>
                <c:pt idx="878">
                  <c:v>2.8305807827295717</c:v>
                </c:pt>
                <c:pt idx="879">
                  <c:v>2.5489643710258729</c:v>
                </c:pt>
                <c:pt idx="880">
                  <c:v>2.2877877271298717</c:v>
                </c:pt>
                <c:pt idx="881">
                  <c:v>2.0453376344049596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8864"/>
        <c:axId val="-1645386896"/>
      </c:scatterChart>
      <c:valAx>
        <c:axId val="-164539886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6896"/>
        <c:crosses val="autoZero"/>
        <c:crossBetween val="midCat"/>
      </c:valAx>
      <c:valAx>
        <c:axId val="-164538689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886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0.16363356415723573</c:v>
                </c:pt>
                <c:pt idx="1">
                  <c:v>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0.3471192085359161</c:v>
                </c:pt>
                <c:pt idx="1">
                  <c:v>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0.5826037568405249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-0.16363356415723573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0.5826037568405249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-0.16363356415723573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-0.3471192085359161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0.3471192085359161</c:v>
                </c:pt>
                <c:pt idx="1">
                  <c:v>-0.3471192085359161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1.9434875916375451</c:v>
                </c:pt>
                <c:pt idx="1">
                  <c:v>1.9434875916375451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0.45289835291400471</c:v>
                </c:pt>
                <c:pt idx="1">
                  <c:v>-0.45289835291400471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1.4458358440415207</c:v>
                </c:pt>
                <c:pt idx="1">
                  <c:v>1.4458358440415207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6016"/>
        <c:axId val="-1645374928"/>
      </c:scatterChart>
      <c:valAx>
        <c:axId val="-164537601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-1645374928"/>
        <c:crosses val="autoZero"/>
        <c:crossBetween val="midCat"/>
      </c:valAx>
      <c:valAx>
        <c:axId val="-1645374928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-164537601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15.54</c:v>
                </c:pt>
                <c:pt idx="1">
                  <c:v>15.017286558700343</c:v>
                </c:pt>
                <c:pt idx="2">
                  <c:v>14.494573117400687</c:v>
                </c:pt>
                <c:pt idx="3">
                  <c:v>13.971859676101031</c:v>
                </c:pt>
                <c:pt idx="4">
                  <c:v>13.449146234801375</c:v>
                </c:pt>
                <c:pt idx="5">
                  <c:v>12.926432793501721</c:v>
                </c:pt>
                <c:pt idx="6">
                  <c:v>12.403719352202065</c:v>
                </c:pt>
                <c:pt idx="7">
                  <c:v>11.88100591090241</c:v>
                </c:pt>
                <c:pt idx="8">
                  <c:v>11.358292469602755</c:v>
                </c:pt>
                <c:pt idx="9">
                  <c:v>10.835579028303098</c:v>
                </c:pt>
                <c:pt idx="10">
                  <c:v>10.312865587003444</c:v>
                </c:pt>
                <c:pt idx="11">
                  <c:v>9.7901521457037877</c:v>
                </c:pt>
                <c:pt idx="12">
                  <c:v>9.2674387044041318</c:v>
                </c:pt>
                <c:pt idx="13">
                  <c:v>8.7447252631044758</c:v>
                </c:pt>
                <c:pt idx="14">
                  <c:v>8.2220118218048199</c:v>
                </c:pt>
                <c:pt idx="15">
                  <c:v>7.6992983805051631</c:v>
                </c:pt>
                <c:pt idx="16">
                  <c:v>7.1765849392055063</c:v>
                </c:pt>
                <c:pt idx="17">
                  <c:v>6.6538714979058504</c:v>
                </c:pt>
                <c:pt idx="18">
                  <c:v>6.1311580566061945</c:v>
                </c:pt>
                <c:pt idx="19">
                  <c:v>5.6084446153065386</c:v>
                </c:pt>
                <c:pt idx="20">
                  <c:v>5.0857311740068845</c:v>
                </c:pt>
                <c:pt idx="21">
                  <c:v>5.2640207460153459</c:v>
                </c:pt>
                <c:pt idx="22">
                  <c:v>5.4423103180238055</c:v>
                </c:pt>
                <c:pt idx="23">
                  <c:v>5.6205998900322651</c:v>
                </c:pt>
                <c:pt idx="24">
                  <c:v>5.7988894620407248</c:v>
                </c:pt>
                <c:pt idx="25">
                  <c:v>5.9771790340491844</c:v>
                </c:pt>
                <c:pt idx="26">
                  <c:v>6.1554686060576431</c:v>
                </c:pt>
                <c:pt idx="27">
                  <c:v>6.3337581780661028</c:v>
                </c:pt>
                <c:pt idx="28">
                  <c:v>6.5120477500745624</c:v>
                </c:pt>
                <c:pt idx="29">
                  <c:v>6.6903373220830211</c:v>
                </c:pt>
                <c:pt idx="30">
                  <c:v>6.8686268940914808</c:v>
                </c:pt>
                <c:pt idx="31">
                  <c:v>7.0469164660999404</c:v>
                </c:pt>
                <c:pt idx="32">
                  <c:v>7.2252060381084</c:v>
                </c:pt>
                <c:pt idx="33">
                  <c:v>7.4034956101168587</c:v>
                </c:pt>
                <c:pt idx="34">
                  <c:v>7.5817851821253184</c:v>
                </c:pt>
                <c:pt idx="35">
                  <c:v>7.760074754133778</c:v>
                </c:pt>
                <c:pt idx="36">
                  <c:v>7.9383643261422376</c:v>
                </c:pt>
                <c:pt idx="37">
                  <c:v>8.1166538981506964</c:v>
                </c:pt>
                <c:pt idx="38">
                  <c:v>8.294943470159156</c:v>
                </c:pt>
                <c:pt idx="39">
                  <c:v>8.4732330421676156</c:v>
                </c:pt>
                <c:pt idx="40">
                  <c:v>8.6515226141760735</c:v>
                </c:pt>
                <c:pt idx="41">
                  <c:v>8.8298121861845331</c:v>
                </c:pt>
                <c:pt idx="42">
                  <c:v>9.008101758192991</c:v>
                </c:pt>
                <c:pt idx="43">
                  <c:v>9.1863913302014488</c:v>
                </c:pt>
                <c:pt idx="44">
                  <c:v>9.3646809022099085</c:v>
                </c:pt>
                <c:pt idx="45">
                  <c:v>9.5429704742183681</c:v>
                </c:pt>
                <c:pt idx="46">
                  <c:v>9.7212600462268242</c:v>
                </c:pt>
                <c:pt idx="47">
                  <c:v>9.8995496182352838</c:v>
                </c:pt>
                <c:pt idx="48">
                  <c:v>10.077839190243743</c:v>
                </c:pt>
                <c:pt idx="49">
                  <c:v>10.256128762252203</c:v>
                </c:pt>
                <c:pt idx="50">
                  <c:v>10.434418334260659</c:v>
                </c:pt>
                <c:pt idx="51">
                  <c:v>10.612707906269119</c:v>
                </c:pt>
                <c:pt idx="52">
                  <c:v>10.790997478277578</c:v>
                </c:pt>
                <c:pt idx="53">
                  <c:v>10.969287050286034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4.9969130252874665</c:v>
                </c:pt>
                <c:pt idx="1">
                  <c:v>4.9898417435326543</c:v>
                </c:pt>
                <c:pt idx="2">
                  <c:v>4.9686948977733341</c:v>
                </c:pt>
                <c:pt idx="3">
                  <c:v>4.9336723192946845</c:v>
                </c:pt>
                <c:pt idx="4">
                  <c:v>4.8851032005846831</c:v>
                </c:pt>
                <c:pt idx="5">
                  <c:v>4.8234404135936071</c:v>
                </c:pt>
                <c:pt idx="6">
                  <c:v>4.7492527666725168</c:v>
                </c:pt>
                <c:pt idx="7">
                  <c:v>4.663215402189774</c:v>
                </c:pt>
                <c:pt idx="8">
                  <c:v>4.5660985816556741</c:v>
                </c:pt>
                <c:pt idx="9">
                  <c:v>4.4587551412148114</c:v>
                </c:pt>
                <c:pt idx="10">
                  <c:v>4.3421069265304908</c:v>
                </c:pt>
                <c:pt idx="11">
                  <c:v>4.2171305317683139</c:v>
                </c:pt>
                <c:pt idx="12">
                  <c:v>4.0848426724349842</c:v>
                </c:pt>
                <c:pt idx="13">
                  <c:v>3.9462855165363617</c:v>
                </c:pt>
                <c:pt idx="14">
                  <c:v>3.802512283594834</c:v>
                </c:pt>
                <c:pt idx="15">
                  <c:v>3.6545733975722929</c:v>
                </c:pt>
                <c:pt idx="16">
                  <c:v>3.503503449030573</c:v>
                </c:pt>
                <c:pt idx="17">
                  <c:v>3.3503091854781775</c:v>
                </c:pt>
                <c:pt idx="18">
                  <c:v>3.1959587084685976</c:v>
                </c:pt>
                <c:pt idx="19">
                  <c:v>3.0413720133324511</c:v>
                </c:pt>
                <c:pt idx="20">
                  <c:v>2.8874129640955677</c:v>
                </c:pt>
                <c:pt idx="21">
                  <c:v>2.7348827536911204</c:v>
                </c:pt>
                <c:pt idx="22">
                  <c:v>2.5845148593748575</c:v>
                </c:pt>
                <c:pt idx="23">
                  <c:v>2.4369714664371047</c:v>
                </c:pt>
                <c:pt idx="24">
                  <c:v>2.2928413007673574</c:v>
                </c:pt>
                <c:pt idx="25">
                  <c:v>2.1526387832017622</c:v>
                </c:pt>
                <c:pt idx="26">
                  <c:v>2.0168043962498037</c:v>
                </c:pt>
                <c:pt idx="27">
                  <c:v>1.8857061368903529</c:v>
                </c:pt>
                <c:pt idx="28">
                  <c:v>1.7596419175677802</c:v>
                </c:pt>
                <c:pt idx="29">
                  <c:v>1.6388427710371949</c:v>
                </c:pt>
                <c:pt idx="30">
                  <c:v>1.5234767128843894</c:v>
                </c:pt>
                <c:pt idx="31">
                  <c:v>1.4136531178477463</c:v>
                </c:pt>
                <c:pt idx="32">
                  <c:v>1.3094274718873875</c:v>
                </c:pt>
                <c:pt idx="33">
                  <c:v>1.2108063706323227</c:v>
                </c:pt>
                <c:pt idx="34">
                  <c:v>1.1177526457323801</c:v>
                </c:pt>
                <c:pt idx="35">
                  <c:v>1.0301905131102493</c:v>
                </c:pt>
                <c:pt idx="36">
                  <c:v>0.94801065055331479</c:v>
                </c:pt>
                <c:pt idx="37">
                  <c:v>0.87107512596649694</c:v>
                </c:pt>
                <c:pt idx="38">
                  <c:v>0.79922211145618871</c:v>
                </c:pt>
                <c:pt idx="39">
                  <c:v>0.73227033183786583</c:v>
                </c:pt>
                <c:pt idx="40">
                  <c:v>0.67002320883983968</c:v>
                </c:pt>
                <c:pt idx="41">
                  <c:v>0.61227267397295071</c:v>
                </c:pt>
                <c:pt idx="42">
                  <c:v>0.55880263358266757</c:v>
                </c:pt>
                <c:pt idx="43">
                  <c:v>0.50939207889300142</c:v>
                </c:pt>
                <c:pt idx="44">
                  <c:v>0.4638178418452486</c:v>
                </c:pt>
                <c:pt idx="45">
                  <c:v>0.4218570042312933</c:v>
                </c:pt>
                <c:pt idx="46">
                  <c:v>0.383288973063244</c:v>
                </c:pt>
                <c:pt idx="47">
                  <c:v>0.34789723938097861</c:v>
                </c:pt>
                <c:pt idx="48">
                  <c:v>0.31547084087168192</c:v>
                </c:pt>
                <c:pt idx="49">
                  <c:v>0.28580555087035225</c:v>
                </c:pt>
                <c:pt idx="50">
                  <c:v>0.25870481764546588</c:v>
                </c:pt>
                <c:pt idx="51">
                  <c:v>0.23398047847022288</c:v>
                </c:pt>
                <c:pt idx="52">
                  <c:v>0.21145327295611352</c:v>
                </c:pt>
                <c:pt idx="53">
                  <c:v>0.19095317959558253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89616"/>
        <c:axId val="-1645389072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1360.85</c:v>
                </c:pt>
                <c:pt idx="1">
                  <c:v>1360.6237962938662</c:v>
                </c:pt>
                <c:pt idx="2">
                  <c:v>1359.945636151959</c:v>
                </c:pt>
                <c:pt idx="3">
                  <c:v>1358.8168702578766</c:v>
                </c:pt>
                <c:pt idx="4">
                  <c:v>1357.2397422855204</c:v>
                </c:pt>
                <c:pt idx="5">
                  <c:v>1355.2173777736282</c:v>
                </c:pt>
                <c:pt idx="6">
                  <c:v>1352.7537686943642</c:v>
                </c:pt>
                <c:pt idx="7">
                  <c:v>1349.853753857637</c:v>
                </c:pt>
                <c:pt idx="8">
                  <c:v>1346.5229953296921</c:v>
                </c:pt>
                <c:pt idx="9">
                  <c:v>1342.7679510787852</c:v>
                </c:pt>
                <c:pt idx="10">
                  <c:v>1338.595844091971</c:v>
                </c:pt>
                <c:pt idx="11">
                  <c:v>1334.0146282347721</c:v>
                </c:pt>
                <c:pt idx="12">
                  <c:v>1329.0329511494813</c:v>
                </c:pt>
                <c:pt idx="13">
                  <c:v>1323.6601145077614</c:v>
                </c:pt>
                <c:pt idx="14">
                  <c:v>1317.9060319489436</c:v>
                </c:pt>
                <c:pt idx="15">
                  <c:v>1311.7811850468413</c:v>
                </c:pt>
                <c:pt idx="16">
                  <c:v>1305.2965776550031</c:v>
                </c:pt>
                <c:pt idx="17">
                  <c:v>1298.4636889831911</c:v>
                </c:pt>
                <c:pt idx="18">
                  <c:v>1291.2944257566196</c:v>
                </c:pt>
                <c:pt idx="19">
                  <c:v>1283.8010738042929</c:v>
                </c:pt>
                <c:pt idx="20">
                  <c:v>1275.9962494139709</c:v>
                </c:pt>
                <c:pt idx="21">
                  <c:v>1267.892850779069</c:v>
                </c:pt>
                <c:pt idx="22">
                  <c:v>1259.5040098476118</c:v>
                </c:pt>
                <c:pt idx="23">
                  <c:v>1250.8430448654974</c:v>
                </c:pt>
                <c:pt idx="24">
                  <c:v>1241.9234138862523</c:v>
                </c:pt>
                <c:pt idx="25">
                  <c:v>1232.7586694975228</c:v>
                </c:pt>
                <c:pt idx="26">
                  <c:v>1223.3624149912123</c:v>
                </c:pt>
                <c:pt idx="27">
                  <c:v>1213.7482621797922</c:v>
                </c:pt>
                <c:pt idx="28">
                  <c:v>1203.9297910363252</c:v>
                </c:pt>
                <c:pt idx="29">
                  <c:v>1193.9205113104852</c:v>
                </c:pt>
                <c:pt idx="30">
                  <c:v>1183.7338262476892</c:v>
                </c:pt>
                <c:pt idx="31">
                  <c:v>1173.382998513709</c:v>
                </c:pt>
                <c:pt idx="32">
                  <c:v>1162.8811184030624</c:v>
                </c:pt>
                <c:pt idx="33">
                  <c:v>1152.2410743863754</c:v>
                </c:pt>
                <c:pt idx="34">
                  <c:v>1141.4755260299362</c:v>
                </c:pt>
                <c:pt idx="35">
                  <c:v>1130.5968793000491</c:v>
                </c:pt>
                <c:pt idx="36">
                  <c:v>1119.6172642456352</c:v>
                </c:pt>
                <c:pt idx="37">
                  <c:v>1108.5485150349716</c:v>
                </c:pt>
                <c:pt idx="38">
                  <c:v>1097.4021523065321</c:v>
                </c:pt>
                <c:pt idx="39">
                  <c:v>1086.1893677796809</c:v>
                </c:pt>
                <c:pt idx="40">
                  <c:v>1074.9210110584515</c:v>
                </c:pt>
                <c:pt idx="41">
                  <c:v>1063.6075785508212</c:v>
                </c:pt>
                <c:pt idx="42">
                  <c:v>1052.2592044167282</c:v>
                </c:pt>
                <c:pt idx="43">
                  <c:v>1040.8856534505128</c:v>
                </c:pt>
                <c:pt idx="44">
                  <c:v>1029.4963157974369</c:v>
                </c:pt>
                <c:pt idx="45">
                  <c:v>1018.1002033993408</c:v>
                </c:pt>
                <c:pt idx="46">
                  <c:v>1006.705948061267</c:v>
                </c:pt>
                <c:pt idx="47">
                  <c:v>995.32180102889288</c:v>
                </c:pt>
                <c:pt idx="48">
                  <c:v>983.95563396575665</c:v>
                </c:pt>
                <c:pt idx="49">
                  <c:v>972.61494121945839</c:v>
                </c:pt>
                <c:pt idx="50">
                  <c:v>961.30684326710832</c:v>
                </c:pt>
                <c:pt idx="51">
                  <c:v>950.03809123221004</c:v>
                </c:pt>
                <c:pt idx="52">
                  <c:v>938.81507236778589</c:v>
                </c:pt>
                <c:pt idx="53">
                  <c:v>927.64381640375723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82000"/>
        <c:axId val="-1645375472"/>
      </c:lineChart>
      <c:catAx>
        <c:axId val="-1645389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9072"/>
        <c:crosses val="autoZero"/>
        <c:auto val="1"/>
        <c:lblAlgn val="ctr"/>
        <c:lblOffset val="100"/>
        <c:noMultiLvlLbl val="0"/>
      </c:catAx>
      <c:valAx>
        <c:axId val="-164538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9616"/>
        <c:crosses val="autoZero"/>
        <c:crossBetween val="between"/>
      </c:valAx>
      <c:valAx>
        <c:axId val="-16453754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5382000"/>
        <c:crosses val="max"/>
        <c:crossBetween val="between"/>
      </c:valAx>
      <c:catAx>
        <c:axId val="-16453820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16453754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71120"/>
        <c:axId val="-1645374384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5372208"/>
        <c:axId val="-1645388528"/>
      </c:lineChart>
      <c:catAx>
        <c:axId val="-164537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4384"/>
        <c:crosses val="autoZero"/>
        <c:auto val="1"/>
        <c:lblAlgn val="ctr"/>
        <c:lblOffset val="100"/>
        <c:noMultiLvlLbl val="0"/>
      </c:catAx>
      <c:valAx>
        <c:axId val="-1645374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1120"/>
        <c:crosses val="autoZero"/>
        <c:crossBetween val="between"/>
      </c:valAx>
      <c:valAx>
        <c:axId val="-164538852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1645372208"/>
        <c:crosses val="max"/>
        <c:crossBetween val="between"/>
      </c:valAx>
      <c:catAx>
        <c:axId val="-1645372208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-16453885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6352"/>
        <c:axId val="-1645367856"/>
      </c:scatterChart>
      <c:valAx>
        <c:axId val="-164538635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7856"/>
        <c:crosses val="autoZero"/>
        <c:crossBetween val="midCat"/>
        <c:majorUnit val="100"/>
      </c:valAx>
      <c:valAx>
        <c:axId val="-164536785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63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2752"/>
        <c:axId val="-1645396688"/>
      </c:scatterChart>
      <c:valAx>
        <c:axId val="-1645372752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6688"/>
        <c:crosses val="autoZero"/>
        <c:crossBetween val="midCat"/>
        <c:majorUnit val="100"/>
      </c:valAx>
      <c:valAx>
        <c:axId val="-164539668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27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9280"/>
        <c:axId val="-1645387984"/>
      </c:scatterChart>
      <c:valAx>
        <c:axId val="-1645379280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7984"/>
        <c:crosses val="autoZero"/>
        <c:crossBetween val="midCat"/>
        <c:majorUnit val="100"/>
      </c:valAx>
      <c:valAx>
        <c:axId val="-164538798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92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70576"/>
        <c:axId val="-1645378736"/>
      </c:scatterChart>
      <c:valAx>
        <c:axId val="-164537057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8736"/>
        <c:crosses val="autoZero"/>
        <c:crossBetween val="midCat"/>
        <c:majorUnit val="100"/>
      </c:valAx>
      <c:valAx>
        <c:axId val="-164537873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5264"/>
        <c:axId val="-1645371664"/>
      </c:scatterChart>
      <c:valAx>
        <c:axId val="-164538526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1664"/>
        <c:crosses val="autoZero"/>
        <c:crossBetween val="midCat"/>
      </c:valAx>
      <c:valAx>
        <c:axId val="-1645371664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52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474.12978641264118</c:v>
                </c:pt>
                <c:pt idx="2">
                  <c:v>474.43232078359983</c:v>
                </c:pt>
                <c:pt idx="3">
                  <c:v>479.86760173059469</c:v>
                </c:pt>
                <c:pt idx="4">
                  <c:v>483.45775072363483</c:v>
                </c:pt>
                <c:pt idx="5">
                  <c:v>486.57957353982232</c:v>
                </c:pt>
                <c:pt idx="6">
                  <c:v>489.2409769351604</c:v>
                </c:pt>
                <c:pt idx="7">
                  <c:v>491.43993299745438</c:v>
                </c:pt>
                <c:pt idx="8">
                  <c:v>493.1746855961012</c:v>
                </c:pt>
                <c:pt idx="9">
                  <c:v>494.44383105966438</c:v>
                </c:pt>
                <c:pt idx="10">
                  <c:v>495.24631561678262</c:v>
                </c:pt>
                <c:pt idx="11">
                  <c:v>495.5814328779241</c:v>
                </c:pt>
                <c:pt idx="12">
                  <c:v>495.44882224888443</c:v>
                </c:pt>
                <c:pt idx="13">
                  <c:v>494.84846828035228</c:v>
                </c:pt>
                <c:pt idx="14">
                  <c:v>493.78070095108961</c:v>
                </c:pt>
                <c:pt idx="15">
                  <c:v>492.24619688776403</c:v>
                </c:pt>
                <c:pt idx="16">
                  <c:v>490.24598152966922</c:v>
                </c:pt>
                <c:pt idx="17">
                  <c:v>487.78143225245333</c:v>
                </c:pt>
                <c:pt idx="18">
                  <c:v>484.85428247068927</c:v>
                </c:pt>
                <c:pt idx="19">
                  <c:v>481.46662674533769</c:v>
                </c:pt>
                <c:pt idx="20">
                  <c:v>477.62092692867748</c:v>
                </c:pt>
                <c:pt idx="21">
                  <c:v>303.41364561490508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68400"/>
        <c:axId val="-1645383088"/>
      </c:scatterChart>
      <c:valAx>
        <c:axId val="-1645368400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3088"/>
        <c:crosses val="autoZero"/>
        <c:crossBetween val="midCat"/>
      </c:valAx>
      <c:valAx>
        <c:axId val="-1645383088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68400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2.2974077946812891E-2</c:v>
                </c:pt>
                <c:pt idx="2">
                  <c:v>2.3458701794913113E-2</c:v>
                </c:pt>
                <c:pt idx="3">
                  <c:v>4.3285667895060491E-2</c:v>
                </c:pt>
                <c:pt idx="4">
                  <c:v>6.3545120590740939E-2</c:v>
                </c:pt>
                <c:pt idx="5">
                  <c:v>8.3762891383172763E-2</c:v>
                </c:pt>
                <c:pt idx="6">
                  <c:v>0.10394498920136482</c:v>
                </c:pt>
                <c:pt idx="7">
                  <c:v>0.12409729570520289</c:v>
                </c:pt>
                <c:pt idx="8">
                  <c:v>0.14422561036890538</c:v>
                </c:pt>
                <c:pt idx="9">
                  <c:v>0.16433566742142955</c:v>
                </c:pt>
                <c:pt idx="10">
                  <c:v>0.1844331520510685</c:v>
                </c:pt>
                <c:pt idx="11">
                  <c:v>0.20452371623902668</c:v>
                </c:pt>
                <c:pt idx="12">
                  <c:v>0.22461299434680726</c:v>
                </c:pt>
                <c:pt idx="13">
                  <c:v>0.24470661857597772</c:v>
                </c:pt>
                <c:pt idx="14">
                  <c:v>0.26481023441700369</c:v>
                </c:pt>
                <c:pt idx="15">
                  <c:v>0.28492951620372425</c:v>
                </c:pt>
                <c:pt idx="16">
                  <c:v>0.30507018289165305</c:v>
                </c:pt>
                <c:pt idx="17">
                  <c:v>0.32523801418166487</c:v>
                </c:pt>
                <c:pt idx="18">
                  <c:v>0.34543886711584293</c:v>
                </c:pt>
                <c:pt idx="19">
                  <c:v>0.36567869327947106</c:v>
                </c:pt>
                <c:pt idx="20">
                  <c:v>0.38596355675250149</c:v>
                </c:pt>
                <c:pt idx="21">
                  <c:v>0.40587986316434771</c:v>
                </c:pt>
                <c:pt idx="22">
                  <c:v>0.42330105911464305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106.58913412450906</c:v>
                </c:pt>
                <c:pt idx="2">
                  <c:v>106.65714688719029</c:v>
                </c:pt>
                <c:pt idx="3">
                  <c:v>107.8790525899453</c:v>
                </c:pt>
                <c:pt idx="4">
                  <c:v>108.6861541125927</c:v>
                </c:pt>
                <c:pt idx="5">
                  <c:v>109.38797121078692</c:v>
                </c:pt>
                <c:pt idx="6">
                  <c:v>109.98628140262588</c:v>
                </c:pt>
                <c:pt idx="7">
                  <c:v>110.48062879309707</c:v>
                </c:pt>
                <c:pt idx="8">
                  <c:v>110.87061858641725</c:v>
                </c:pt>
                <c:pt idx="9">
                  <c:v>111.15593522316091</c:v>
                </c:pt>
                <c:pt idx="10">
                  <c:v>111.33634180495091</c:v>
                </c:pt>
                <c:pt idx="11">
                  <c:v>111.41167952833149</c:v>
                </c:pt>
                <c:pt idx="12">
                  <c:v>111.38186732810675</c:v>
                </c:pt>
                <c:pt idx="13">
                  <c:v>111.24690173111647</c:v>
                </c:pt>
                <c:pt idx="14">
                  <c:v>111.00685691989786</c:v>
                </c:pt>
                <c:pt idx="15">
                  <c:v>110.66188500691607</c:v>
                </c:pt>
                <c:pt idx="16">
                  <c:v>110.21221652121515</c:v>
                </c:pt>
                <c:pt idx="17">
                  <c:v>109.65816111066349</c:v>
                </c:pt>
                <c:pt idx="18">
                  <c:v>109.00010846425279</c:v>
                </c:pt>
                <c:pt idx="19">
                  <c:v>108.23852946030702</c:v>
                </c:pt>
                <c:pt idx="20">
                  <c:v>107.37397754792444</c:v>
                </c:pt>
                <c:pt idx="21">
                  <c:v>68.210432447935133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82544"/>
        <c:axId val="-1645387440"/>
      </c:scatterChart>
      <c:valAx>
        <c:axId val="-1645382544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7440"/>
        <c:crosses val="autoZero"/>
        <c:crossBetween val="midCat"/>
      </c:valAx>
      <c:valAx>
        <c:axId val="-164538744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8254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45398320"/>
        <c:axId val="-1645370032"/>
      </c:scatterChart>
      <c:valAx>
        <c:axId val="-1645398320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70032"/>
        <c:crosses val="autoZero"/>
        <c:crossBetween val="midCat"/>
        <c:majorUnit val="2"/>
      </c:valAx>
      <c:valAx>
        <c:axId val="-1645370032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1645398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0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png"/><Relationship Id="rId1" Type="http://schemas.openxmlformats.org/officeDocument/2006/relationships/chart" Target="../charts/chart14.xml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4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63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156</xdr:row>
      <xdr:rowOff>62903</xdr:rowOff>
    </xdr:from>
    <xdr:to>
      <xdr:col>11</xdr:col>
      <xdr:colOff>197971</xdr:colOff>
      <xdr:row>177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170</xdr:row>
      <xdr:rowOff>106680</xdr:rowOff>
    </xdr:from>
    <xdr:to>
      <xdr:col>17</xdr:col>
      <xdr:colOff>289560</xdr:colOff>
      <xdr:row>187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8201991" y="27618745"/>
          <a:ext cx="5664145" cy="2698750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114298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240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188</xdr:row>
      <xdr:rowOff>129540</xdr:rowOff>
    </xdr:from>
    <xdr:to>
      <xdr:col>15</xdr:col>
      <xdr:colOff>269631</xdr:colOff>
      <xdr:row>196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67</xdr:row>
      <xdr:rowOff>2540</xdr:rowOff>
    </xdr:from>
    <xdr:to>
      <xdr:col>10</xdr:col>
      <xdr:colOff>240212</xdr:colOff>
      <xdr:row>87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126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367552</xdr:colOff>
      <xdr:row>107</xdr:row>
      <xdr:rowOff>20171</xdr:rowOff>
    </xdr:from>
    <xdr:to>
      <xdr:col>9</xdr:col>
      <xdr:colOff>524434</xdr:colOff>
      <xdr:row>129</xdr:row>
      <xdr:rowOff>100852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367552" y="17365334"/>
          <a:ext cx="6141067" cy="3704322"/>
          <a:chOff x="367552" y="17221200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67552" y="17221200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3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64206" y="20069734"/>
            <a:ext cx="762000" cy="3963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130</xdr:row>
      <xdr:rowOff>33617</xdr:rowOff>
    </xdr:from>
    <xdr:to>
      <xdr:col>5</xdr:col>
      <xdr:colOff>481853</xdr:colOff>
      <xdr:row>138</xdr:row>
      <xdr:rowOff>82884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129</xdr:row>
      <xdr:rowOff>123263</xdr:rowOff>
    </xdr:from>
    <xdr:to>
      <xdr:col>8</xdr:col>
      <xdr:colOff>770878</xdr:colOff>
      <xdr:row>140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125</xdr:row>
      <xdr:rowOff>76183</xdr:rowOff>
    </xdr:from>
    <xdr:to>
      <xdr:col>24</xdr:col>
      <xdr:colOff>193085</xdr:colOff>
      <xdr:row>142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5093970" y="5331460"/>
          <a:ext cx="527050" cy="2540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860176" y="3423472"/>
          <a:ext cx="526229" cy="252655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2036354" y="3401060"/>
          <a:ext cx="527957" cy="257991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3002986" y="3187273"/>
          <a:ext cx="5925990" cy="3144797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39146</xdr:colOff>
      <xdr:row>41</xdr:row>
      <xdr:rowOff>35540</xdr:rowOff>
    </xdr:from>
    <xdr:to>
      <xdr:col>11</xdr:col>
      <xdr:colOff>213885</xdr:colOff>
      <xdr:row>53</xdr:row>
      <xdr:rowOff>58774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36852" y="6467716"/>
          <a:ext cx="2864151" cy="1905823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:a16="http://schemas.microsoft.com/office/drawing/2014/main" id="{00000000-0008-0000-0E00-0000307C5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1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2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3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4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1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3.emf"/><Relationship Id="rId4" Type="http://schemas.openxmlformats.org/officeDocument/2006/relationships/image" Target="../media/image20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5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9" zoomScale="63" zoomScaleNormal="70" workbookViewId="0">
      <selection activeCell="D44" sqref="D44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2.0127429545759717E-2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396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theme="1"/>
  </sheetPr>
  <dimension ref="A1:X206"/>
  <sheetViews>
    <sheetView topLeftCell="K128" zoomScale="92" zoomScaleNormal="85" workbookViewId="0">
      <selection activeCell="M146" sqref="M146:O146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54296875" bestFit="1" customWidth="1"/>
    <col min="14" max="14" width="8.26953125" customWidth="1"/>
    <col min="15" max="15" width="17.26953125" customWidth="1"/>
    <col min="16" max="16" width="10" customWidth="1"/>
    <col min="17" max="17" width="9.7265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81640625" bestFit="1" customWidth="1"/>
    <col min="24" max="24" width="8.81640625" bestFit="1" customWidth="1"/>
  </cols>
  <sheetData>
    <row r="1" spans="1:21" ht="13" thickBot="1">
      <c r="E1" t="s">
        <v>704</v>
      </c>
      <c r="F1" t="str">
        <f>F3&amp; " MPa MEOP"</f>
        <v>5 MPa MEOP</v>
      </c>
    </row>
    <row r="2" spans="1:21" ht="13">
      <c r="B2" t="s">
        <v>667</v>
      </c>
      <c r="C2">
        <f>etanoz</f>
        <v>0.75</v>
      </c>
      <c r="E2" t="s">
        <v>666</v>
      </c>
      <c r="F2">
        <v>0.105</v>
      </c>
      <c r="G2" t="s">
        <v>87</v>
      </c>
      <c r="I2" s="426" t="s">
        <v>669</v>
      </c>
      <c r="J2" s="418"/>
      <c r="K2" s="418"/>
      <c r="L2" s="418"/>
      <c r="M2" s="419"/>
      <c r="U2" s="720" t="s">
        <v>1034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676</v>
      </c>
      <c r="J3" s="421">
        <v>8.26</v>
      </c>
      <c r="K3" s="421" t="s">
        <v>670</v>
      </c>
      <c r="L3" s="421">
        <f>J3/1000</f>
        <v>8.26E-3</v>
      </c>
      <c r="M3" s="422" t="s">
        <v>675</v>
      </c>
      <c r="R3" s="8" t="s">
        <v>1038</v>
      </c>
      <c r="S3">
        <v>1.133</v>
      </c>
    </row>
    <row r="4" spans="1:21">
      <c r="B4" t="s">
        <v>110</v>
      </c>
      <c r="C4" t="s">
        <v>651</v>
      </c>
      <c r="E4" t="s">
        <v>668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1035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1.2571395754522126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1036</v>
      </c>
      <c r="S5" s="40">
        <f>M31</f>
        <v>69.402342250802377</v>
      </c>
    </row>
    <row r="6" spans="1:21">
      <c r="B6">
        <f t="shared" si="0"/>
        <v>1.0250000000000006</v>
      </c>
      <c r="C6">
        <f t="shared" ref="C6:C20" si="4">$C$2*SQRT(D6*E6*F6)</f>
        <v>1.2467081497071399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671</v>
      </c>
      <c r="J6" s="421">
        <v>1.889</v>
      </c>
      <c r="K6" s="421" t="s">
        <v>673</v>
      </c>
      <c r="L6" s="421">
        <f>J6*1000</f>
        <v>1889</v>
      </c>
      <c r="M6" s="422" t="s">
        <v>674</v>
      </c>
      <c r="R6" s="8" t="s">
        <v>667</v>
      </c>
      <c r="S6">
        <v>0.75</v>
      </c>
    </row>
    <row r="7" spans="1:21">
      <c r="B7">
        <f t="shared" si="0"/>
        <v>1.0400000000000005</v>
      </c>
      <c r="C7">
        <f t="shared" si="4"/>
        <v>1.2368903601714352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672</v>
      </c>
      <c r="J7" s="786">
        <f>J6*0.95</f>
        <v>1.7945499999999999</v>
      </c>
      <c r="K7" s="421" t="s">
        <v>673</v>
      </c>
      <c r="L7" s="421">
        <f>J7*1000</f>
        <v>1794.55</v>
      </c>
      <c r="M7" s="422" t="s">
        <v>674</v>
      </c>
      <c r="Q7" s="8" t="s">
        <v>1042</v>
      </c>
      <c r="R7" s="767" t="s">
        <v>651</v>
      </c>
      <c r="S7" s="767" t="s">
        <v>1037</v>
      </c>
      <c r="T7" s="8"/>
    </row>
    <row r="8" spans="1:21" ht="13" thickBot="1">
      <c r="B8">
        <f t="shared" si="0"/>
        <v>1.0550000000000004</v>
      </c>
      <c r="C8">
        <f t="shared" si="4"/>
        <v>1.2276426903991662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8">
        <v>1.063376165575729</v>
      </c>
      <c r="S8" s="767">
        <v>2</v>
      </c>
    </row>
    <row r="9" spans="1:21">
      <c r="B9">
        <f t="shared" si="0"/>
        <v>1.0700000000000003</v>
      </c>
      <c r="C9">
        <f t="shared" si="4"/>
        <v>1.2189254096677478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8">
        <v>1.1595531780339037</v>
      </c>
      <c r="S9" s="767">
        <v>4</v>
      </c>
    </row>
    <row r="10" spans="1:21">
      <c r="B10">
        <f t="shared" si="0"/>
        <v>1.0850000000000002</v>
      </c>
      <c r="C10">
        <f t="shared" si="4"/>
        <v>1.2107021836375991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8">
        <v>1.2090469316422143</v>
      </c>
      <c r="S10" s="767">
        <v>6</v>
      </c>
    </row>
    <row r="11" spans="1:21">
      <c r="B11">
        <v>1.1000000000000001</v>
      </c>
      <c r="C11">
        <f t="shared" si="4"/>
        <v>1.20293973095597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1191</v>
      </c>
      <c r="J11" s="789" t="s">
        <v>1192</v>
      </c>
      <c r="L11" s="787"/>
      <c r="Q11">
        <v>170</v>
      </c>
      <c r="R11" s="768">
        <v>1.2416325526417351</v>
      </c>
      <c r="S11" s="767">
        <v>8</v>
      </c>
    </row>
    <row r="12" spans="1:21">
      <c r="B12">
        <f>B11+$C$3</f>
        <v>1.115</v>
      </c>
      <c r="C12">
        <f t="shared" si="4"/>
        <v>1.1956075197179103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8">
        <v>1.2656075616697078</v>
      </c>
      <c r="S12" s="767">
        <v>10</v>
      </c>
    </row>
    <row r="13" spans="1:21">
      <c r="A13" t="s">
        <v>665</v>
      </c>
      <c r="B13" s="417">
        <f>B12+$C$3+0.003</f>
        <v>1.1329999999999998</v>
      </c>
      <c r="C13">
        <f>$C$2*SQRT(D13*E13*F13)</f>
        <v>1.1873374489612027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681</v>
      </c>
      <c r="Q13">
        <v>168</v>
      </c>
      <c r="R13" s="768">
        <v>1.2844147909436945</v>
      </c>
      <c r="S13" s="767">
        <v>12</v>
      </c>
    </row>
    <row r="14" spans="1:21">
      <c r="B14">
        <f t="shared" ref="B14:B20" si="8">B13+$C$3</f>
        <v>1.1479999999999997</v>
      </c>
      <c r="C14">
        <f t="shared" si="4"/>
        <v>1.1808561695881317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678</v>
      </c>
      <c r="K14">
        <f>L6</f>
        <v>1889</v>
      </c>
      <c r="O14" t="s">
        <v>680</v>
      </c>
      <c r="P14" t="s">
        <v>677</v>
      </c>
      <c r="Q14">
        <v>169</v>
      </c>
      <c r="R14" s="768">
        <v>1.3065367967488921</v>
      </c>
      <c r="S14" s="767">
        <v>15</v>
      </c>
    </row>
    <row r="15" spans="1:21">
      <c r="B15">
        <f t="shared" si="8"/>
        <v>1.1629999999999996</v>
      </c>
      <c r="C15">
        <f t="shared" si="4"/>
        <v>1.174722961681691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1.16891623316392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679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1.1634160320085607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1.1582038985073049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1.1532627328608136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1.1485766763039116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" thickBot="1">
      <c r="B22" s="8" t="s">
        <v>1046</v>
      </c>
      <c r="D22" s="8" t="s">
        <v>1047</v>
      </c>
      <c r="F22" s="8" t="s">
        <v>1048</v>
      </c>
      <c r="L22" t="s">
        <v>683</v>
      </c>
      <c r="M22">
        <v>3</v>
      </c>
      <c r="N22" t="s">
        <v>104</v>
      </c>
      <c r="R22" s="789" t="s">
        <v>1112</v>
      </c>
      <c r="S22" s="789" t="s">
        <v>1113</v>
      </c>
    </row>
    <row r="23" spans="2:21" ht="13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684</v>
      </c>
      <c r="M23">
        <v>14</v>
      </c>
      <c r="N23" t="s">
        <v>64</v>
      </c>
      <c r="P23" s="440" t="s">
        <v>698</v>
      </c>
      <c r="R23">
        <v>189</v>
      </c>
      <c r="S23" s="40">
        <f>T25-R23</f>
        <v>48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1" t="s">
        <v>682</v>
      </c>
      <c r="M24" s="442">
        <f>M22*9.81*M23</f>
        <v>412.02</v>
      </c>
      <c r="N24" t="s">
        <v>11</v>
      </c>
      <c r="P24" s="8" t="s">
        <v>693</v>
      </c>
      <c r="R24">
        <v>2</v>
      </c>
      <c r="S24" s="8" t="s">
        <v>2</v>
      </c>
      <c r="T24" s="8" t="s">
        <v>695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9" t="s">
        <v>1225</v>
      </c>
      <c r="M25">
        <f>M24/9.81</f>
        <v>41.999999999999993</v>
      </c>
      <c r="N25" s="789" t="s">
        <v>104</v>
      </c>
      <c r="P25" s="435" t="s">
        <v>696</v>
      </c>
      <c r="Q25" s="436"/>
      <c r="R25" s="433">
        <f>((ROUNDUP(M48,0)+1)*R24)+(ROUNDUP(M48,0)*M37)</f>
        <v>236.55631919048105</v>
      </c>
      <c r="S25" s="8" t="s">
        <v>2</v>
      </c>
      <c r="T25" s="438">
        <f>ROUNDUP(R25,0)</f>
        <v>237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656</v>
      </c>
      <c r="M26">
        <f>F3</f>
        <v>5</v>
      </c>
      <c r="N26" t="s">
        <v>87</v>
      </c>
      <c r="P26" s="437" t="s">
        <v>697</v>
      </c>
      <c r="Q26" s="220"/>
      <c r="R26" s="434">
        <f>M35</f>
        <v>31.08</v>
      </c>
      <c r="S26" s="8" t="s">
        <v>2</v>
      </c>
      <c r="T26" s="439">
        <f>ROUNDUP(R26,0)</f>
        <v>32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655</v>
      </c>
      <c r="M27">
        <v>0.4</v>
      </c>
      <c r="N27" t="s">
        <v>587</v>
      </c>
      <c r="P27" s="8" t="s">
        <v>692</v>
      </c>
      <c r="R27">
        <f>((PI()*R26^2)/4)*R25</f>
        <v>179467.76550457333</v>
      </c>
      <c r="S27" s="8" t="s">
        <v>686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6">
        <f>M27*M24</f>
        <v>164.80799999999999</v>
      </c>
      <c r="N28" t="s">
        <v>685</v>
      </c>
      <c r="R28">
        <f>R27/10^9</f>
        <v>1.7946776550457333E-4</v>
      </c>
      <c r="S28" s="789" t="s">
        <v>1040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1033</v>
      </c>
      <c r="M29" s="766" t="str">
        <f>IF(OR(M28&gt;160,M28&lt;320),"H",IF(OR(M28&gt;320,M28&lt;640),"I",IF(OR(M28&gt;640,M28&lt;1280),"J",0)))</f>
        <v>H</v>
      </c>
      <c r="R29">
        <f>CONVERT(R28,"m^3","l")</f>
        <v>0.17946776550457333</v>
      </c>
      <c r="S29" s="789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670</v>
      </c>
      <c r="T30" s="720" t="s">
        <v>1087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3">
        <f>M24/(C13*F3)</f>
        <v>69.402342250802377</v>
      </c>
      <c r="N31" t="s">
        <v>686</v>
      </c>
      <c r="T31" s="789" t="s">
        <v>1086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653</v>
      </c>
      <c r="M32" s="434">
        <f>SQRT((M31*4)/PI())</f>
        <v>9.4003088593389084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664</v>
      </c>
      <c r="M33">
        <f>M31*M34</f>
        <v>14870.913930929628</v>
      </c>
      <c r="N33" s="789" t="s">
        <v>686</v>
      </c>
      <c r="T33" s="789" t="s">
        <v>1085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 ht="13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654</v>
      </c>
      <c r="M35" s="781">
        <v>31.08</v>
      </c>
      <c r="N35" t="s">
        <v>2</v>
      </c>
      <c r="O35" s="769" t="s">
        <v>694</v>
      </c>
      <c r="T35" s="789" t="s">
        <v>1084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657</v>
      </c>
      <c r="M36" s="782">
        <f>M35-2*M30*M27</f>
        <v>20.038159595240533</v>
      </c>
      <c r="N36" t="s">
        <v>2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658</v>
      </c>
      <c r="M37" s="783">
        <f>0.5*(3*M35+M36)</f>
        <v>56.639079797620262</v>
      </c>
      <c r="N37" t="s">
        <v>2</v>
      </c>
      <c r="P37" s="440" t="s">
        <v>699</v>
      </c>
      <c r="R37" s="789" t="s">
        <v>1112</v>
      </c>
      <c r="S37" s="789" t="s">
        <v>1113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1" t="s">
        <v>1045</v>
      </c>
      <c r="M38" s="770">
        <f>M37/M35</f>
        <v>1.8223642148526469</v>
      </c>
      <c r="N38" s="756">
        <f>(M37*2)/M35</f>
        <v>3.6447284297052938</v>
      </c>
      <c r="P38" s="8"/>
      <c r="R38">
        <v>189</v>
      </c>
      <c r="S38" s="40">
        <f>T40-R38</f>
        <v>48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793</v>
      </c>
      <c r="M39">
        <v>0</v>
      </c>
      <c r="P39" s="8" t="s">
        <v>693</v>
      </c>
      <c r="R39">
        <v>2</v>
      </c>
      <c r="S39" s="8" t="s">
        <v>2</v>
      </c>
      <c r="T39" s="8" t="s">
        <v>695</v>
      </c>
    </row>
    <row r="40" spans="2:22">
      <c r="L40" t="s">
        <v>659</v>
      </c>
      <c r="M40" s="40">
        <f>0.5*PI()*(M35^2-M36^2)+PI()*M37*M36</f>
        <v>4452.1463575022317</v>
      </c>
      <c r="N40" t="s">
        <v>686</v>
      </c>
      <c r="P40" s="435" t="s">
        <v>696</v>
      </c>
      <c r="Q40" s="436"/>
      <c r="R40" s="433">
        <f>((ROUNDUP(M49,0)+1)*R39)+(ROUNDUP(M49,0)*M37)</f>
        <v>236.55631919048105</v>
      </c>
      <c r="S40" s="8" t="s">
        <v>2</v>
      </c>
      <c r="T40" s="438">
        <f>ROUNDUP(R40,0)</f>
        <v>237</v>
      </c>
      <c r="U40" s="8" t="s">
        <v>2</v>
      </c>
      <c r="V40" s="415"/>
    </row>
    <row r="41" spans="2:22" ht="13" thickBot="1">
      <c r="L41" t="s">
        <v>660</v>
      </c>
      <c r="M41" s="40">
        <f>0.5*PI()*(M35^2-M46^2)+PI()*M45*M46</f>
        <v>4595.7826120016216</v>
      </c>
      <c r="N41" t="s">
        <v>686</v>
      </c>
      <c r="P41" s="437" t="s">
        <v>697</v>
      </c>
      <c r="Q41" s="220"/>
      <c r="R41" s="434">
        <f>M35</f>
        <v>31.08</v>
      </c>
      <c r="S41" s="8" t="s">
        <v>2</v>
      </c>
      <c r="T41" s="439">
        <f>ROUNDUP(R41,0)</f>
        <v>32</v>
      </c>
      <c r="U41" s="8" t="s">
        <v>2</v>
      </c>
    </row>
    <row r="42" spans="2:22">
      <c r="L42" s="8" t="s">
        <v>792</v>
      </c>
      <c r="M42" s="40">
        <f>M40</f>
        <v>4452.1463575022317</v>
      </c>
      <c r="N42" t="s">
        <v>686</v>
      </c>
      <c r="P42" s="8" t="s">
        <v>692</v>
      </c>
      <c r="R42">
        <f>((PI()*R41^2)/4)*R40</f>
        <v>179467.76550457333</v>
      </c>
      <c r="S42" s="8" t="s">
        <v>686</v>
      </c>
      <c r="T42" s="40"/>
    </row>
    <row r="43" spans="2:22">
      <c r="R43">
        <f>R42/10^9</f>
        <v>1.7946776550457333E-4</v>
      </c>
      <c r="S43" s="789" t="s">
        <v>1040</v>
      </c>
    </row>
    <row r="44" spans="2:22">
      <c r="L44" t="s">
        <v>47</v>
      </c>
      <c r="M44" s="40">
        <f>(1/6)*(M37-2*M36)</f>
        <v>2.760460101189866</v>
      </c>
      <c r="R44">
        <f>CONVERT(R43,"m^3","l")</f>
        <v>0.17946776550457333</v>
      </c>
      <c r="S44" s="789" t="s">
        <v>46</v>
      </c>
    </row>
    <row r="45" spans="2:22">
      <c r="L45" t="s">
        <v>661</v>
      </c>
      <c r="M45" s="40">
        <f>M37-2*M44</f>
        <v>51.118159595240527</v>
      </c>
      <c r="N45" t="s">
        <v>2</v>
      </c>
    </row>
    <row r="46" spans="2:22">
      <c r="B46" s="789" t="str">
        <f>"Ab,burned at " &amp;F1</f>
        <v>Ab,burned at 5 MPa MEOP</v>
      </c>
      <c r="L46" t="s">
        <v>662</v>
      </c>
      <c r="M46" s="40">
        <f>M36+2*M44</f>
        <v>25.559079797620264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4.0000000000000001E-3</v>
      </c>
      <c r="D48">
        <f>M40</f>
        <v>4452.1463575022317</v>
      </c>
      <c r="L48" s="431" t="s">
        <v>663</v>
      </c>
      <c r="M48" s="433">
        <f>$M$33/M40</f>
        <v>3.3401673567785837</v>
      </c>
      <c r="N48" s="40">
        <f>ROUNDUP(M48,0)</f>
        <v>4</v>
      </c>
      <c r="O48" s="8" t="s">
        <v>698</v>
      </c>
      <c r="Q48" s="8" t="s">
        <v>1043</v>
      </c>
      <c r="S48">
        <f>Q50*(J6*1000)*N48</f>
        <v>0.18972068966534764</v>
      </c>
      <c r="T48" s="8" t="s">
        <v>104</v>
      </c>
    </row>
    <row r="49" spans="2:24" ht="13" thickBot="1">
      <c r="B49" t="str">
        <f>L41</f>
        <v>Ab,max</v>
      </c>
      <c r="C49">
        <f>C51/2</f>
        <v>0.20200000000000001</v>
      </c>
      <c r="D49">
        <f>M41</f>
        <v>4595.7826120016216</v>
      </c>
      <c r="L49" s="432"/>
      <c r="M49" s="434">
        <f>$M$33/M41</f>
        <v>3.2357740098705046</v>
      </c>
      <c r="N49" s="40">
        <f>ROUNDUP(M49,0)</f>
        <v>4</v>
      </c>
      <c r="O49" s="8" t="s">
        <v>699</v>
      </c>
      <c r="Q49">
        <f>((PI()/4)*(M35*M35-M36*M36))*M37</f>
        <v>25108.614301925307</v>
      </c>
      <c r="R49" s="8" t="s">
        <v>1039</v>
      </c>
      <c r="S49">
        <f>S48*1000</f>
        <v>189.72068966534763</v>
      </c>
      <c r="T49" s="8" t="s">
        <v>1041</v>
      </c>
    </row>
    <row r="50" spans="2:24">
      <c r="B50" t="str">
        <f>L42</f>
        <v>Ab,last,sym</v>
      </c>
      <c r="C50">
        <f>M27</f>
        <v>0.4</v>
      </c>
      <c r="D50">
        <f>M42</f>
        <v>4452.1463575022317</v>
      </c>
      <c r="L50" t="s">
        <v>700</v>
      </c>
      <c r="M50">
        <f>N48*M40</f>
        <v>17808.585430008927</v>
      </c>
      <c r="Q50">
        <f>Q49*(1*10^-9)</f>
        <v>2.5108614301925308E-5</v>
      </c>
      <c r="R50" s="8" t="s">
        <v>1040</v>
      </c>
    </row>
    <row r="51" spans="2:24">
      <c r="B51">
        <f>L43</f>
        <v>0</v>
      </c>
      <c r="C51">
        <f>C50+C50*0.01</f>
        <v>0.40400000000000003</v>
      </c>
      <c r="D51">
        <f>M43</f>
        <v>0</v>
      </c>
      <c r="M51">
        <f>N49*M41</f>
        <v>18383.130448006486</v>
      </c>
    </row>
    <row r="52" spans="2:24">
      <c r="L52" s="8" t="s">
        <v>701</v>
      </c>
      <c r="M52" s="9">
        <f>M51/M31</f>
        <v>264.87766625475746</v>
      </c>
      <c r="N52" s="8" t="s">
        <v>703</v>
      </c>
      <c r="Q52" s="8" t="s">
        <v>1044</v>
      </c>
      <c r="S52">
        <f>Q50*(J6*1000)*M48</f>
        <v>0.15842471363142854</v>
      </c>
      <c r="T52" s="8" t="s">
        <v>104</v>
      </c>
    </row>
    <row r="53" spans="2:24">
      <c r="L53" s="8" t="s">
        <v>702</v>
      </c>
      <c r="Q53">
        <f>((PI()/4)*(M35*M35-M36*M36))*M37</f>
        <v>25108.614301925307</v>
      </c>
      <c r="R53" s="8" t="s">
        <v>1039</v>
      </c>
      <c r="S53">
        <f>S52*1000</f>
        <v>158.42471363142855</v>
      </c>
      <c r="T53" s="8" t="s">
        <v>1041</v>
      </c>
    </row>
    <row r="54" spans="2:24">
      <c r="Q54">
        <f>Q53*(1*10^-9)</f>
        <v>2.5108614301925308E-5</v>
      </c>
      <c r="R54" s="8" t="s">
        <v>1040</v>
      </c>
    </row>
    <row r="56" spans="2:24" ht="13.5" thickBot="1">
      <c r="L56" s="779" t="s">
        <v>1075</v>
      </c>
      <c r="M56" s="410"/>
      <c r="N56" s="220"/>
      <c r="O56" s="220"/>
      <c r="P56" s="220"/>
      <c r="Q56" s="220"/>
      <c r="R56" s="220"/>
      <c r="S56" s="220"/>
      <c r="T56" s="220"/>
      <c r="U56" s="220"/>
      <c r="V56" s="220"/>
    </row>
    <row r="57" spans="2:24">
      <c r="K57" s="789"/>
      <c r="L57" s="789" t="s">
        <v>1078</v>
      </c>
    </row>
    <row r="58" spans="2:24">
      <c r="L58" s="415" t="s">
        <v>1049</v>
      </c>
      <c r="N58">
        <f>PI()*M60^2*(1/4)</f>
        <v>966.51600642514586</v>
      </c>
      <c r="O58" s="415" t="s">
        <v>1074</v>
      </c>
    </row>
    <row r="59" spans="2:24" ht="13">
      <c r="L59" s="8" t="s">
        <v>1050</v>
      </c>
      <c r="M59">
        <v>42.2</v>
      </c>
      <c r="N59" s="8" t="s">
        <v>2</v>
      </c>
      <c r="O59" s="8" t="s">
        <v>1050</v>
      </c>
      <c r="P59">
        <f>M60</f>
        <v>35.080000000000005</v>
      </c>
      <c r="Q59" s="8" t="s">
        <v>2</v>
      </c>
      <c r="R59" s="788" t="s">
        <v>1079</v>
      </c>
      <c r="U59" t="s">
        <v>1067</v>
      </c>
    </row>
    <row r="60" spans="2:24" ht="13" thickBot="1">
      <c r="L60" s="8" t="s">
        <v>1073</v>
      </c>
      <c r="M60">
        <f>M59-M61*2</f>
        <v>35.080000000000005</v>
      </c>
      <c r="N60" s="8" t="s">
        <v>2</v>
      </c>
      <c r="O60" s="8" t="s">
        <v>1073</v>
      </c>
      <c r="P60">
        <f>+P59-P61*2</f>
        <v>31.080000000000005</v>
      </c>
      <c r="Q60" s="8" t="s">
        <v>2</v>
      </c>
    </row>
    <row r="61" spans="2:24" ht="13" thickBot="1">
      <c r="L61" s="8" t="s">
        <v>956</v>
      </c>
      <c r="M61">
        <v>3.56</v>
      </c>
      <c r="N61" s="8" t="s">
        <v>2</v>
      </c>
      <c r="O61" s="784" t="s">
        <v>956</v>
      </c>
      <c r="P61" s="758">
        <v>2</v>
      </c>
      <c r="Q61" s="785" t="s">
        <v>2</v>
      </c>
    </row>
    <row r="62" spans="2:24">
      <c r="L62" s="8" t="s">
        <v>1051</v>
      </c>
      <c r="M62">
        <v>5</v>
      </c>
      <c r="O62" s="8" t="s">
        <v>1051</v>
      </c>
    </row>
    <row r="63" spans="2:24">
      <c r="U63" s="731" t="s">
        <v>974</v>
      </c>
      <c r="V63" s="730"/>
    </row>
    <row r="64" spans="2:24">
      <c r="L64" s="415" t="s">
        <v>1052</v>
      </c>
      <c r="O64" s="415" t="s">
        <v>1070</v>
      </c>
      <c r="U64" s="731"/>
      <c r="V64" s="730"/>
      <c r="W64" s="737"/>
      <c r="X64" s="738"/>
    </row>
    <row r="65" spans="2:24">
      <c r="L65" s="722" t="s">
        <v>961</v>
      </c>
      <c r="M65">
        <v>240</v>
      </c>
      <c r="N65" s="8" t="s">
        <v>87</v>
      </c>
      <c r="O65" s="722" t="s">
        <v>961</v>
      </c>
      <c r="P65">
        <f>M65*S66</f>
        <v>144</v>
      </c>
      <c r="Q65" s="8" t="s">
        <v>87</v>
      </c>
      <c r="R65" s="8" t="s">
        <v>1069</v>
      </c>
      <c r="S65">
        <v>500</v>
      </c>
      <c r="T65" s="8" t="s">
        <v>798</v>
      </c>
      <c r="U65" s="737" t="s">
        <v>63</v>
      </c>
      <c r="V65" s="738">
        <v>9.5832999999999995</v>
      </c>
      <c r="W65" s="737" t="s">
        <v>53</v>
      </c>
      <c r="X65" s="738">
        <v>-28.478999999999999</v>
      </c>
    </row>
    <row r="66" spans="2:24">
      <c r="L66" s="722" t="s">
        <v>963</v>
      </c>
      <c r="M66">
        <v>415</v>
      </c>
      <c r="N66" s="8" t="s">
        <v>87</v>
      </c>
      <c r="O66" s="722" t="s">
        <v>963</v>
      </c>
      <c r="P66">
        <f>M66*S67</f>
        <v>332</v>
      </c>
      <c r="Q66" s="8" t="s">
        <v>87</v>
      </c>
      <c r="R66" s="8" t="s">
        <v>1071</v>
      </c>
      <c r="S66" s="780">
        <v>0.6</v>
      </c>
      <c r="T66" s="8" t="s">
        <v>64</v>
      </c>
      <c r="U66" s="737" t="s">
        <v>65</v>
      </c>
      <c r="V66" s="738">
        <v>-33.527999999999999</v>
      </c>
      <c r="W66" s="737" t="s">
        <v>67</v>
      </c>
      <c r="X66" s="738">
        <v>8.6475000000000009</v>
      </c>
    </row>
    <row r="67" spans="2:24">
      <c r="L67" s="2" t="s">
        <v>964</v>
      </c>
      <c r="M67">
        <v>200000</v>
      </c>
      <c r="N67" s="8" t="s">
        <v>87</v>
      </c>
      <c r="O67" s="2" t="s">
        <v>964</v>
      </c>
      <c r="P67">
        <v>200000</v>
      </c>
      <c r="Q67" s="8" t="s">
        <v>87</v>
      </c>
      <c r="R67" s="8" t="s">
        <v>1072</v>
      </c>
      <c r="S67" s="780">
        <v>0.8</v>
      </c>
      <c r="U67" s="737" t="s">
        <v>66</v>
      </c>
      <c r="V67" s="738">
        <v>44.929000000000002</v>
      </c>
    </row>
    <row r="68" spans="2:24">
      <c r="L68" s="725" t="s">
        <v>967</v>
      </c>
      <c r="M68">
        <v>0.28999999999999998</v>
      </c>
      <c r="O68" s="725" t="s">
        <v>967</v>
      </c>
      <c r="P68">
        <v>0.28999999999999998</v>
      </c>
    </row>
    <row r="69" spans="2:24">
      <c r="B69" s="789" t="s">
        <v>87</v>
      </c>
      <c r="C69" s="789" t="s">
        <v>13</v>
      </c>
      <c r="D69" s="789" t="s">
        <v>1122</v>
      </c>
      <c r="E69" s="789" t="s">
        <v>13</v>
      </c>
      <c r="P69" s="737"/>
      <c r="Q69" s="738"/>
    </row>
    <row r="70" spans="2:24">
      <c r="B70">
        <v>1</v>
      </c>
      <c r="C70">
        <v>72</v>
      </c>
      <c r="D70">
        <f>F3</f>
        <v>5</v>
      </c>
      <c r="E70">
        <f>VLOOKUP(D70,B69:C84,2,FALSE)</f>
        <v>214</v>
      </c>
      <c r="L70" s="415" t="s">
        <v>973</v>
      </c>
      <c r="O70" s="415" t="s">
        <v>1068</v>
      </c>
      <c r="P70" s="737"/>
      <c r="Q70" s="738"/>
    </row>
    <row r="71" spans="2:24">
      <c r="B71">
        <v>2</v>
      </c>
      <c r="C71">
        <v>115</v>
      </c>
      <c r="L71" s="415"/>
      <c r="P71" s="737"/>
      <c r="Q71" s="738"/>
    </row>
    <row r="72" spans="2:24" ht="15.5">
      <c r="B72">
        <v>3</v>
      </c>
      <c r="C72">
        <v>151</v>
      </c>
      <c r="L72" s="771" t="s">
        <v>1055</v>
      </c>
      <c r="M72" s="10">
        <f>2*((M61*M65)/(M59*M62))</f>
        <v>8.0985781990521328</v>
      </c>
      <c r="N72" s="8" t="s">
        <v>87</v>
      </c>
      <c r="O72" s="771" t="s">
        <v>1055</v>
      </c>
      <c r="P72" s="10">
        <f>2*((M61*P65)/(M59*M62))</f>
        <v>4.8591469194312795</v>
      </c>
      <c r="Q72" s="8" t="s">
        <v>87</v>
      </c>
    </row>
    <row r="73" spans="2:24" ht="15.5">
      <c r="B73">
        <v>4</v>
      </c>
      <c r="C73">
        <v>184</v>
      </c>
      <c r="L73" s="771" t="s">
        <v>1056</v>
      </c>
      <c r="M73" s="10">
        <f>2*M76*((M61*M65)/(M59))</f>
        <v>72.529921514815896</v>
      </c>
      <c r="N73" s="8" t="s">
        <v>87</v>
      </c>
      <c r="O73" s="771" t="s">
        <v>1056</v>
      </c>
      <c r="P73" s="10">
        <f>2*M76*((M61*P65)/(M59))</f>
        <v>43.517952908889541</v>
      </c>
      <c r="Q73" s="8" t="s">
        <v>87</v>
      </c>
    </row>
    <row r="74" spans="2:24" ht="15.5">
      <c r="B74">
        <v>5</v>
      </c>
      <c r="C74">
        <v>214</v>
      </c>
      <c r="L74" s="771" t="s">
        <v>1057</v>
      </c>
      <c r="M74" s="10">
        <f>ca*betaMechanical^4+cb*betaMechanical^3+cc*betaMechanical^2+cd*betaMechanical+ce</f>
        <v>1.5804730506428193</v>
      </c>
      <c r="O74" s="771" t="s">
        <v>1057</v>
      </c>
      <c r="P74" s="10">
        <f>ca*betaMechanical^4+cb*betaMechanical^3+cc*betaMechanical^2+cd*betaMechanical+ce</f>
        <v>1.5804730506428193</v>
      </c>
    </row>
    <row r="75" spans="2:24">
      <c r="B75">
        <v>6</v>
      </c>
      <c r="C75">
        <v>242</v>
      </c>
      <c r="L75" s="725" t="s">
        <v>969</v>
      </c>
      <c r="M75" s="10">
        <f>M65/M66</f>
        <v>0.57831325301204817</v>
      </c>
      <c r="O75" s="725" t="s">
        <v>969</v>
      </c>
      <c r="P75" s="10">
        <f>P65/P66</f>
        <v>0.43373493975903615</v>
      </c>
    </row>
    <row r="76" spans="2:24">
      <c r="B76">
        <v>7</v>
      </c>
      <c r="C76">
        <v>270</v>
      </c>
      <c r="L76" s="722" t="s">
        <v>971</v>
      </c>
      <c r="M76" s="10">
        <f>ca*M75^4+cb*M75^3+cc*M75^2+cd*M75+ce</f>
        <v>1.7911766666229116</v>
      </c>
      <c r="O76" s="722" t="s">
        <v>971</v>
      </c>
      <c r="P76" s="10">
        <f>ca*P75^4+cb*P75^3+cc*P75^2+cd*P75+ce</f>
        <v>2.3508638045644323</v>
      </c>
    </row>
    <row r="77" spans="2:24">
      <c r="B77">
        <v>8</v>
      </c>
      <c r="C77">
        <v>295</v>
      </c>
    </row>
    <row r="78" spans="2:24">
      <c r="B78">
        <v>9</v>
      </c>
      <c r="C78">
        <v>320</v>
      </c>
    </row>
    <row r="79" spans="2:24">
      <c r="B79">
        <v>10</v>
      </c>
      <c r="C79">
        <v>343</v>
      </c>
      <c r="L79" s="740" t="s">
        <v>981</v>
      </c>
      <c r="O79" s="740"/>
    </row>
    <row r="80" spans="2:24" ht="13">
      <c r="B80">
        <v>11</v>
      </c>
      <c r="C80">
        <v>367</v>
      </c>
      <c r="L80" s="733"/>
    </row>
    <row r="81" spans="2:16">
      <c r="B81">
        <v>12</v>
      </c>
      <c r="C81">
        <v>388</v>
      </c>
      <c r="L81" s="725" t="s">
        <v>1053</v>
      </c>
      <c r="M81" s="10">
        <f>((M72*M59^2)/(2*M67*M61))*(1-(M68/2))</f>
        <v>8.6594399999999992E-3</v>
      </c>
      <c r="N81" t="s">
        <v>2</v>
      </c>
    </row>
    <row r="82" spans="2:16">
      <c r="B82">
        <v>13</v>
      </c>
      <c r="C82">
        <v>411</v>
      </c>
      <c r="L82" s="725" t="s">
        <v>1054</v>
      </c>
      <c r="M82" s="10">
        <f>PI()*M81</f>
        <v>2.7204433088201595E-2</v>
      </c>
      <c r="N82" t="s">
        <v>2</v>
      </c>
    </row>
    <row r="83" spans="2:16">
      <c r="B83">
        <v>14</v>
      </c>
      <c r="C83">
        <v>432</v>
      </c>
    </row>
    <row r="84" spans="2:16">
      <c r="B84">
        <v>15</v>
      </c>
      <c r="C84">
        <v>453</v>
      </c>
      <c r="L84" s="415" t="s">
        <v>1076</v>
      </c>
    </row>
    <row r="85" spans="2:16">
      <c r="L85" s="8" t="s">
        <v>1077</v>
      </c>
      <c r="M85" s="8" t="s">
        <v>877</v>
      </c>
    </row>
    <row r="86" spans="2:16">
      <c r="L86" s="722" t="s">
        <v>961</v>
      </c>
      <c r="M86">
        <v>240</v>
      </c>
      <c r="N86" s="8" t="s">
        <v>87</v>
      </c>
    </row>
    <row r="87" spans="2:16">
      <c r="L87" s="722" t="s">
        <v>963</v>
      </c>
      <c r="M87">
        <v>415</v>
      </c>
      <c r="N87" s="8" t="s">
        <v>87</v>
      </c>
      <c r="P87" s="794"/>
    </row>
    <row r="88" spans="2:16">
      <c r="L88" s="2" t="s">
        <v>964</v>
      </c>
      <c r="M88">
        <v>200000</v>
      </c>
      <c r="N88" s="8" t="s">
        <v>87</v>
      </c>
    </row>
    <row r="89" spans="2:16">
      <c r="L89" s="725" t="s">
        <v>967</v>
      </c>
      <c r="M89">
        <v>0.28999999999999998</v>
      </c>
    </row>
    <row r="91" spans="2:16">
      <c r="L91" s="415" t="s">
        <v>1080</v>
      </c>
    </row>
    <row r="92" spans="2:16">
      <c r="B92" s="789"/>
      <c r="L92" s="8" t="s">
        <v>213</v>
      </c>
      <c r="M92">
        <v>0.23699999999999999</v>
      </c>
      <c r="N92" s="8" t="s">
        <v>801</v>
      </c>
    </row>
    <row r="93" spans="2:16">
      <c r="B93" s="789" t="s">
        <v>53</v>
      </c>
      <c r="C93" s="789" t="s">
        <v>45</v>
      </c>
      <c r="D93" s="789" t="s">
        <v>90</v>
      </c>
      <c r="E93" s="789" t="s">
        <v>1166</v>
      </c>
      <c r="F93" s="789" t="s">
        <v>1167</v>
      </c>
      <c r="L93" s="8" t="s">
        <v>1082</v>
      </c>
      <c r="M93">
        <f>M92*((PI()/4)*((M59/1000)^2-(M60/1000)^2))</f>
        <v>1.024201327544571E-4</v>
      </c>
      <c r="N93" s="8" t="s">
        <v>1040</v>
      </c>
    </row>
    <row r="94" spans="2:16">
      <c r="B94">
        <v>26.7</v>
      </c>
      <c r="C94">
        <f>B94-2*D94</f>
        <v>20.96</v>
      </c>
      <c r="D94">
        <v>2.87</v>
      </c>
      <c r="E94">
        <v>34.397003745318358</v>
      </c>
      <c r="F94">
        <v>92.416665765532713</v>
      </c>
      <c r="L94" s="8" t="s">
        <v>1083</v>
      </c>
      <c r="M94">
        <v>7850</v>
      </c>
      <c r="N94" s="8" t="s">
        <v>804</v>
      </c>
      <c r="P94" s="8"/>
    </row>
    <row r="95" spans="2:16">
      <c r="B95">
        <v>26.7</v>
      </c>
      <c r="C95">
        <f t="shared" ref="C95:C98" si="9">B95-2*D95</f>
        <v>18.88</v>
      </c>
      <c r="D95">
        <v>3.91</v>
      </c>
      <c r="E95">
        <v>46.861423220973791</v>
      </c>
      <c r="F95">
        <v>125.90563175722401</v>
      </c>
      <c r="L95" s="8" t="s">
        <v>1081</v>
      </c>
      <c r="M95">
        <f>M94*M93</f>
        <v>0.80399804212248827</v>
      </c>
      <c r="N95" s="8" t="s">
        <v>104</v>
      </c>
    </row>
    <row r="96" spans="2:16">
      <c r="B96">
        <v>26.7</v>
      </c>
      <c r="C96">
        <f t="shared" si="9"/>
        <v>15.58</v>
      </c>
      <c r="D96">
        <v>5.56</v>
      </c>
      <c r="E96">
        <v>66.637</v>
      </c>
      <c r="F96">
        <v>179.04</v>
      </c>
    </row>
    <row r="97" spans="2:24">
      <c r="B97">
        <v>15</v>
      </c>
      <c r="C97">
        <f t="shared" si="9"/>
        <v>5.3000000000000007</v>
      </c>
      <c r="D97">
        <v>4.8499999999999996</v>
      </c>
      <c r="E97">
        <v>103.46666666666667</v>
      </c>
      <c r="F97">
        <v>277.99061865987585</v>
      </c>
    </row>
    <row r="98" spans="2:24" ht="13.5" thickBot="1">
      <c r="B98">
        <v>26.7</v>
      </c>
      <c r="C98">
        <f t="shared" si="9"/>
        <v>17</v>
      </c>
      <c r="D98">
        <v>4.8499999999999996</v>
      </c>
      <c r="E98">
        <v>58.127340823970044</v>
      </c>
      <c r="F98">
        <v>156.17450486509881</v>
      </c>
      <c r="L98" s="779" t="s">
        <v>1126</v>
      </c>
      <c r="M98" s="410"/>
      <c r="N98" s="220"/>
      <c r="O98" s="220"/>
      <c r="P98" s="220"/>
      <c r="Q98" s="220"/>
      <c r="R98" s="220"/>
      <c r="S98" s="220"/>
      <c r="T98" s="220"/>
      <c r="U98" s="220"/>
      <c r="V98" s="220"/>
    </row>
    <row r="99" spans="2:24">
      <c r="B99">
        <v>42.2</v>
      </c>
      <c r="C99">
        <f>B99-2*D99</f>
        <v>32.5</v>
      </c>
      <c r="D99">
        <v>4.8499999999999996</v>
      </c>
      <c r="E99">
        <v>36.777251184834121</v>
      </c>
      <c r="F99">
        <v>98.811831277207062</v>
      </c>
    </row>
    <row r="100" spans="2:24">
      <c r="B100">
        <v>50</v>
      </c>
      <c r="C100">
        <f>B100-2*D100</f>
        <v>40.299999999999997</v>
      </c>
      <c r="D100">
        <v>4.8499999999999996</v>
      </c>
      <c r="E100">
        <v>31.04</v>
      </c>
      <c r="F100">
        <v>83.397185597962775</v>
      </c>
      <c r="L100" s="415" t="s">
        <v>1049</v>
      </c>
      <c r="O100" s="415" t="s">
        <v>1074</v>
      </c>
    </row>
    <row r="101" spans="2:24" ht="13">
      <c r="B101">
        <v>60</v>
      </c>
      <c r="C101">
        <f>B101-2*D101</f>
        <v>50.3</v>
      </c>
      <c r="D101">
        <v>4.8499999999999996</v>
      </c>
      <c r="E101">
        <v>25.866666666666667</v>
      </c>
      <c r="F101">
        <v>69.497654664968962</v>
      </c>
      <c r="K101">
        <v>38</v>
      </c>
      <c r="L101" s="8" t="s">
        <v>1050</v>
      </c>
      <c r="M101">
        <v>38</v>
      </c>
      <c r="N101" s="8" t="s">
        <v>2</v>
      </c>
      <c r="O101" s="8" t="s">
        <v>1050</v>
      </c>
      <c r="P101">
        <f>M102</f>
        <v>35.08</v>
      </c>
      <c r="Q101" s="8" t="s">
        <v>2</v>
      </c>
      <c r="R101" s="788" t="s">
        <v>1079</v>
      </c>
      <c r="U101" t="s">
        <v>1067</v>
      </c>
    </row>
    <row r="102" spans="2:24" ht="13" thickBot="1">
      <c r="L102" s="8" t="s">
        <v>1073</v>
      </c>
      <c r="M102">
        <f>M101-M103*2</f>
        <v>35.08</v>
      </c>
      <c r="N102" s="8" t="s">
        <v>2</v>
      </c>
      <c r="O102" s="8" t="s">
        <v>1073</v>
      </c>
      <c r="P102">
        <f>+P101-P103*2</f>
        <v>31.08</v>
      </c>
      <c r="Q102" s="8" t="s">
        <v>2</v>
      </c>
    </row>
    <row r="103" spans="2:24" ht="13" thickBot="1">
      <c r="B103" s="789" t="s">
        <v>53</v>
      </c>
      <c r="C103" s="789" t="s">
        <v>90</v>
      </c>
      <c r="D103" s="789" t="s">
        <v>1168</v>
      </c>
      <c r="E103" s="789" t="s">
        <v>1169</v>
      </c>
      <c r="G103" s="789" t="s">
        <v>1170</v>
      </c>
      <c r="K103">
        <v>1.46</v>
      </c>
      <c r="L103" s="8" t="s">
        <v>956</v>
      </c>
      <c r="M103">
        <v>1.46</v>
      </c>
      <c r="N103" s="8" t="s">
        <v>2</v>
      </c>
      <c r="O103" s="784" t="s">
        <v>956</v>
      </c>
      <c r="P103" s="758">
        <v>2</v>
      </c>
      <c r="Q103" s="785" t="s">
        <v>2</v>
      </c>
    </row>
    <row r="104" spans="2:24">
      <c r="B104" s="789">
        <v>38</v>
      </c>
      <c r="C104">
        <v>1.46</v>
      </c>
      <c r="D104" s="40">
        <v>12.294736842105262</v>
      </c>
      <c r="E104" s="40">
        <v>33.033068630772014</v>
      </c>
      <c r="F104" t="s">
        <v>1171</v>
      </c>
      <c r="L104" s="8" t="s">
        <v>1051</v>
      </c>
      <c r="M104">
        <v>1.5</v>
      </c>
      <c r="O104" s="8" t="s">
        <v>1051</v>
      </c>
    </row>
    <row r="105" spans="2:24">
      <c r="D105" s="40">
        <v>7.3768421052631581</v>
      </c>
      <c r="E105" s="40">
        <v>19.819841178463207</v>
      </c>
      <c r="U105" s="731" t="s">
        <v>974</v>
      </c>
      <c r="V105" s="730"/>
    </row>
    <row r="106" spans="2:24">
      <c r="B106">
        <v>42.2</v>
      </c>
      <c r="C106">
        <v>3.56</v>
      </c>
      <c r="D106" s="40">
        <v>26.995260663507107</v>
      </c>
      <c r="E106" s="40">
        <v>72.529921514815896</v>
      </c>
      <c r="L106" s="415" t="s">
        <v>1052</v>
      </c>
      <c r="O106" s="415" t="s">
        <v>1070</v>
      </c>
      <c r="U106" s="731"/>
      <c r="V106" s="730"/>
      <c r="W106" s="737"/>
      <c r="X106" s="738"/>
    </row>
    <row r="107" spans="2:24">
      <c r="D107" s="40">
        <v>16.197156398104301</v>
      </c>
      <c r="E107" s="40">
        <v>43.517952908889541</v>
      </c>
      <c r="L107" s="722" t="s">
        <v>961</v>
      </c>
      <c r="M107">
        <v>240</v>
      </c>
      <c r="N107" s="8" t="s">
        <v>87</v>
      </c>
      <c r="O107" s="722" t="s">
        <v>961</v>
      </c>
      <c r="P107">
        <f>M107*S108</f>
        <v>144</v>
      </c>
      <c r="Q107" s="8" t="s">
        <v>87</v>
      </c>
      <c r="R107" s="8" t="s">
        <v>1069</v>
      </c>
      <c r="S107">
        <v>500</v>
      </c>
      <c r="T107" s="8" t="s">
        <v>798</v>
      </c>
      <c r="U107" s="737" t="s">
        <v>63</v>
      </c>
      <c r="V107" s="738">
        <v>9.5832999999999995</v>
      </c>
      <c r="W107" s="737" t="s">
        <v>53</v>
      </c>
      <c r="X107" s="738">
        <v>-28.478999999999999</v>
      </c>
    </row>
    <row r="108" spans="2:24">
      <c r="L108" s="722" t="s">
        <v>963</v>
      </c>
      <c r="M108">
        <v>415</v>
      </c>
      <c r="N108" s="8" t="s">
        <v>87</v>
      </c>
      <c r="O108" s="722" t="s">
        <v>963</v>
      </c>
      <c r="P108">
        <f>M108*S109</f>
        <v>332</v>
      </c>
      <c r="Q108" s="8" t="s">
        <v>87</v>
      </c>
      <c r="R108" s="8" t="s">
        <v>1071</v>
      </c>
      <c r="S108" s="780">
        <v>0.6</v>
      </c>
      <c r="T108" s="8" t="s">
        <v>64</v>
      </c>
      <c r="U108" s="737" t="s">
        <v>65</v>
      </c>
      <c r="V108" s="738">
        <v>-33.527999999999999</v>
      </c>
      <c r="W108" s="737" t="s">
        <v>67</v>
      </c>
      <c r="X108" s="738">
        <v>8.6475000000000009</v>
      </c>
    </row>
    <row r="109" spans="2:24">
      <c r="L109" s="2" t="s">
        <v>964</v>
      </c>
      <c r="M109">
        <v>200000</v>
      </c>
      <c r="N109" s="8" t="s">
        <v>87</v>
      </c>
      <c r="O109" s="2" t="s">
        <v>964</v>
      </c>
      <c r="P109">
        <v>200000</v>
      </c>
      <c r="Q109" s="8" t="s">
        <v>87</v>
      </c>
      <c r="R109" s="8" t="s">
        <v>1072</v>
      </c>
      <c r="S109" s="780">
        <v>0.8</v>
      </c>
      <c r="U109" s="737" t="s">
        <v>66</v>
      </c>
      <c r="V109" s="738">
        <v>44.929000000000002</v>
      </c>
    </row>
    <row r="110" spans="2:24">
      <c r="L110" s="725" t="s">
        <v>967</v>
      </c>
      <c r="M110">
        <v>0.28999999999999998</v>
      </c>
      <c r="O110" s="725" t="s">
        <v>967</v>
      </c>
      <c r="P110">
        <v>0.28999999999999998</v>
      </c>
    </row>
    <row r="111" spans="2:24">
      <c r="P111" s="737"/>
      <c r="Q111" s="738"/>
    </row>
    <row r="112" spans="2:24">
      <c r="L112" s="415" t="s">
        <v>973</v>
      </c>
      <c r="O112" s="415" t="s">
        <v>1068</v>
      </c>
      <c r="P112" s="737"/>
      <c r="Q112" s="738"/>
    </row>
    <row r="113" spans="12:17">
      <c r="L113" s="415"/>
      <c r="P113" s="737"/>
      <c r="Q113" s="738"/>
    </row>
    <row r="114" spans="12:17" ht="15.5">
      <c r="L114" s="771" t="s">
        <v>1055</v>
      </c>
      <c r="M114" s="10">
        <f>2*((M103*M107)/(M101*M104))</f>
        <v>12.294736842105262</v>
      </c>
      <c r="N114" s="8" t="s">
        <v>87</v>
      </c>
      <c r="O114" s="771" t="s">
        <v>1055</v>
      </c>
      <c r="P114" s="10">
        <f>2*((M103*P107)/(M101*M104))</f>
        <v>7.3768421052631581</v>
      </c>
      <c r="Q114" s="8" t="s">
        <v>87</v>
      </c>
    </row>
    <row r="115" spans="12:17" ht="15.5">
      <c r="L115" s="771" t="s">
        <v>1056</v>
      </c>
      <c r="M115" s="10">
        <f>2*M118*((M103*M107)/(M101))</f>
        <v>33.033068630772014</v>
      </c>
      <c r="N115" s="8" t="s">
        <v>87</v>
      </c>
      <c r="O115" s="771" t="s">
        <v>1056</v>
      </c>
      <c r="P115" s="10">
        <f>2*M118*((M103*P107)/(M101))</f>
        <v>19.819841178463207</v>
      </c>
      <c r="Q115" s="8" t="s">
        <v>87</v>
      </c>
    </row>
    <row r="116" spans="12:17" ht="15.5">
      <c r="L116" s="771" t="s">
        <v>1057</v>
      </c>
      <c r="M116" s="10">
        <f>ca*betaMechanical^4+cb*betaMechanical^3+cc*betaMechanical^2+cd*betaMechanical+ce</f>
        <v>1.5804730506428193</v>
      </c>
      <c r="O116" s="792" t="s">
        <v>1127</v>
      </c>
      <c r="P116" s="10">
        <f>ca*betaMechanical^4+cb*betaMechanical^3+cc*betaMechanical^2+cd*betaMechanical+ce</f>
        <v>1.5804730506428193</v>
      </c>
    </row>
    <row r="117" spans="12:17">
      <c r="L117" s="725" t="s">
        <v>969</v>
      </c>
      <c r="M117" s="10">
        <f>M107/M108</f>
        <v>0.57831325301204817</v>
      </c>
      <c r="O117" s="725" t="s">
        <v>969</v>
      </c>
      <c r="P117" s="10">
        <f>P107/P108</f>
        <v>0.43373493975903615</v>
      </c>
    </row>
    <row r="118" spans="12:17">
      <c r="L118" s="722" t="s">
        <v>971</v>
      </c>
      <c r="M118" s="10">
        <f>ca*M117^4+cb*M117^3+cc*M117^2+cd*M117+ce</f>
        <v>1.7911766666229116</v>
      </c>
      <c r="O118" s="722" t="s">
        <v>971</v>
      </c>
      <c r="P118" s="10">
        <f>ca*P117^4+cb*P117^3+cc*P117^2+cd*P117+ce</f>
        <v>2.3508638045644323</v>
      </c>
    </row>
    <row r="121" spans="12:17">
      <c r="L121" s="740" t="s">
        <v>981</v>
      </c>
      <c r="O121" s="740"/>
    </row>
    <row r="122" spans="12:17" ht="13">
      <c r="L122" s="733"/>
    </row>
    <row r="123" spans="12:17">
      <c r="L123" s="725" t="s">
        <v>1053</v>
      </c>
      <c r="M123" s="10">
        <f>((M114*M101^2)/(2*M109*M103))*(1-(M110/2))</f>
        <v>2.5991999999999998E-2</v>
      </c>
      <c r="N123" t="s">
        <v>2</v>
      </c>
    </row>
    <row r="124" spans="12:17">
      <c r="L124" s="725" t="s">
        <v>1054</v>
      </c>
      <c r="M124" s="10">
        <f>PI()*M123</f>
        <v>8.1656276252105892E-2</v>
      </c>
      <c r="N124" t="s">
        <v>2</v>
      </c>
    </row>
    <row r="126" spans="12:17">
      <c r="L126" s="415" t="s">
        <v>1076</v>
      </c>
    </row>
    <row r="127" spans="12:17">
      <c r="L127" s="8" t="s">
        <v>1077</v>
      </c>
      <c r="M127" s="8" t="s">
        <v>877</v>
      </c>
    </row>
    <row r="128" spans="12:17">
      <c r="L128" s="722" t="s">
        <v>961</v>
      </c>
      <c r="M128">
        <v>240</v>
      </c>
      <c r="N128" s="8" t="s">
        <v>87</v>
      </c>
    </row>
    <row r="129" spans="5:17">
      <c r="L129" s="722" t="s">
        <v>963</v>
      </c>
      <c r="M129">
        <v>415</v>
      </c>
      <c r="N129" s="8" t="s">
        <v>87</v>
      </c>
    </row>
    <row r="130" spans="5:17">
      <c r="L130" s="2" t="s">
        <v>964</v>
      </c>
      <c r="M130">
        <v>200000</v>
      </c>
      <c r="N130" s="8" t="s">
        <v>87</v>
      </c>
    </row>
    <row r="131" spans="5:17">
      <c r="L131" s="725" t="s">
        <v>967</v>
      </c>
      <c r="M131">
        <v>0.28999999999999998</v>
      </c>
    </row>
    <row r="132" spans="5:17">
      <c r="J132" t="s">
        <v>1173</v>
      </c>
    </row>
    <row r="133" spans="5:17">
      <c r="L133" s="415" t="s">
        <v>1080</v>
      </c>
    </row>
    <row r="134" spans="5:17">
      <c r="L134" s="8" t="s">
        <v>213</v>
      </c>
      <c r="M134">
        <v>0.23699999999999999</v>
      </c>
      <c r="N134" s="8" t="s">
        <v>801</v>
      </c>
    </row>
    <row r="135" spans="5:17">
      <c r="L135" s="8" t="s">
        <v>1082</v>
      </c>
      <c r="M135">
        <f>M134*((PI()/4)*((M101/1000)^2-(M102/1000)^2))</f>
        <v>3.9720949140422398E-5</v>
      </c>
      <c r="N135" s="8" t="s">
        <v>1040</v>
      </c>
    </row>
    <row r="136" spans="5:17">
      <c r="L136" s="8" t="s">
        <v>1083</v>
      </c>
      <c r="M136">
        <v>7850</v>
      </c>
      <c r="N136" s="8" t="s">
        <v>804</v>
      </c>
      <c r="P136" s="8"/>
    </row>
    <row r="137" spans="5:17">
      <c r="L137" s="8" t="s">
        <v>1081</v>
      </c>
      <c r="M137">
        <f>M136*M135</f>
        <v>0.31180945075231581</v>
      </c>
      <c r="N137" s="8" t="s">
        <v>104</v>
      </c>
    </row>
    <row r="139" spans="5:17">
      <c r="E139" t="s">
        <v>1172</v>
      </c>
    </row>
    <row r="141" spans="5:17">
      <c r="Q141" s="415"/>
    </row>
    <row r="145" spans="2:23">
      <c r="L145" s="789" t="s">
        <v>1208</v>
      </c>
      <c r="M145" t="s">
        <v>842</v>
      </c>
      <c r="N145" t="s">
        <v>841</v>
      </c>
      <c r="O145" t="s">
        <v>1059</v>
      </c>
      <c r="P145" t="s">
        <v>67</v>
      </c>
      <c r="Q145" t="s">
        <v>1060</v>
      </c>
      <c r="R145" t="s">
        <v>1064</v>
      </c>
      <c r="S145" t="s">
        <v>1061</v>
      </c>
      <c r="T145" t="s">
        <v>1066</v>
      </c>
      <c r="U145" t="s">
        <v>1062</v>
      </c>
      <c r="V145" t="s">
        <v>1063</v>
      </c>
      <c r="W145" s="789" t="s">
        <v>1207</v>
      </c>
    </row>
    <row r="146" spans="2:23">
      <c r="L146" s="789" t="s">
        <v>1203</v>
      </c>
      <c r="M146">
        <v>700</v>
      </c>
      <c r="N146">
        <v>620</v>
      </c>
      <c r="O146">
        <v>200</v>
      </c>
      <c r="P146">
        <v>205</v>
      </c>
      <c r="Q146">
        <v>0.28999999999999998</v>
      </c>
      <c r="R146">
        <v>46.6</v>
      </c>
      <c r="S146">
        <v>11.7</v>
      </c>
      <c r="U146">
        <v>1520</v>
      </c>
      <c r="V146">
        <v>7850</v>
      </c>
      <c r="W146">
        <v>83</v>
      </c>
    </row>
    <row r="147" spans="2:23">
      <c r="L147" s="789" t="s">
        <v>1205</v>
      </c>
      <c r="M147">
        <v>750</v>
      </c>
      <c r="N147">
        <v>400</v>
      </c>
      <c r="O147">
        <v>201</v>
      </c>
      <c r="P147">
        <v>205</v>
      </c>
      <c r="Q147">
        <v>0.28999999999999998</v>
      </c>
      <c r="R147">
        <v>47.8</v>
      </c>
      <c r="S147">
        <v>11.5</v>
      </c>
      <c r="U147">
        <v>1495</v>
      </c>
      <c r="V147">
        <v>7850</v>
      </c>
      <c r="W147">
        <v>57</v>
      </c>
    </row>
    <row r="148" spans="2:23">
      <c r="L148" s="789" t="s">
        <v>1202</v>
      </c>
      <c r="M148">
        <v>440</v>
      </c>
      <c r="N148">
        <v>370</v>
      </c>
      <c r="O148">
        <v>126</v>
      </c>
      <c r="P148">
        <v>205</v>
      </c>
      <c r="Q148">
        <v>0.28999999999999998</v>
      </c>
      <c r="R148">
        <v>51.9</v>
      </c>
      <c r="S148">
        <v>12.1</v>
      </c>
      <c r="U148">
        <v>1515</v>
      </c>
      <c r="V148">
        <v>7870</v>
      </c>
      <c r="W148">
        <v>70</v>
      </c>
    </row>
    <row r="149" spans="2:23">
      <c r="L149" s="789" t="s">
        <v>1206</v>
      </c>
      <c r="M149">
        <v>415</v>
      </c>
      <c r="N149">
        <v>340</v>
      </c>
      <c r="O149">
        <v>120</v>
      </c>
      <c r="P149">
        <v>205</v>
      </c>
      <c r="Q149">
        <v>0.28999999999999998</v>
      </c>
      <c r="R149">
        <v>52.3</v>
      </c>
      <c r="S149">
        <v>12.3</v>
      </c>
      <c r="U149">
        <v>1510</v>
      </c>
      <c r="V149">
        <v>7870</v>
      </c>
      <c r="W149">
        <v>136</v>
      </c>
    </row>
    <row r="150" spans="2:23">
      <c r="L150" s="789" t="s">
        <v>1204</v>
      </c>
      <c r="M150">
        <v>565</v>
      </c>
      <c r="N150">
        <v>310</v>
      </c>
      <c r="O150">
        <v>163</v>
      </c>
      <c r="P150">
        <v>205</v>
      </c>
      <c r="Q150">
        <v>0.28999999999999998</v>
      </c>
      <c r="R150">
        <v>50.2</v>
      </c>
      <c r="S150">
        <v>11.8</v>
      </c>
      <c r="U150">
        <v>1490</v>
      </c>
      <c r="V150">
        <v>7870</v>
      </c>
      <c r="W150">
        <v>64</v>
      </c>
    </row>
    <row r="151" spans="2:23">
      <c r="L151" t="s">
        <v>1058</v>
      </c>
      <c r="M151">
        <v>415</v>
      </c>
      <c r="N151" s="789">
        <v>240</v>
      </c>
      <c r="O151" s="4">
        <f>GEOMEAN(123,163)</f>
        <v>141.59449141827517</v>
      </c>
      <c r="P151">
        <v>200</v>
      </c>
      <c r="Q151">
        <v>0.28999999999999998</v>
      </c>
      <c r="R151">
        <v>50</v>
      </c>
      <c r="S151" t="s">
        <v>1065</v>
      </c>
      <c r="T151">
        <v>486</v>
      </c>
      <c r="U151" s="4">
        <f>MEDIAN(1425,1540)</f>
        <v>1482.5</v>
      </c>
      <c r="V151">
        <v>7850</v>
      </c>
      <c r="W151">
        <v>60</v>
      </c>
    </row>
    <row r="152" spans="2:23">
      <c r="L152" s="789" t="s">
        <v>1216</v>
      </c>
      <c r="M152" s="789">
        <v>440</v>
      </c>
      <c r="N152">
        <v>370</v>
      </c>
      <c r="O152">
        <v>150</v>
      </c>
      <c r="P152">
        <v>200</v>
      </c>
      <c r="Q152">
        <v>0.28999999999999998</v>
      </c>
      <c r="R152">
        <v>51.9</v>
      </c>
      <c r="T152">
        <v>486</v>
      </c>
      <c r="U152">
        <v>1410</v>
      </c>
      <c r="V152">
        <v>7870</v>
      </c>
      <c r="W152">
        <v>70</v>
      </c>
    </row>
    <row r="158" spans="2:23" ht="13">
      <c r="B158" s="8" t="s">
        <v>687</v>
      </c>
      <c r="M158" s="151" t="s">
        <v>142</v>
      </c>
      <c r="N158" t="s">
        <v>1029</v>
      </c>
    </row>
    <row r="159" spans="2:23">
      <c r="B159" s="8" t="s">
        <v>688</v>
      </c>
      <c r="M159" t="s">
        <v>1023</v>
      </c>
      <c r="N159" t="s">
        <v>1024</v>
      </c>
      <c r="O159" t="s">
        <v>6</v>
      </c>
      <c r="P159" t="s">
        <v>45</v>
      </c>
    </row>
    <row r="160" spans="2:23">
      <c r="M160" s="39" t="s">
        <v>1025</v>
      </c>
      <c r="N160">
        <v>2.87</v>
      </c>
      <c r="O160">
        <f>26.7</f>
        <v>26.7</v>
      </c>
      <c r="P160">
        <f>O160-2*N160</f>
        <v>20.96</v>
      </c>
    </row>
    <row r="161" spans="2:19">
      <c r="M161" s="39" t="s">
        <v>1026</v>
      </c>
      <c r="N161">
        <v>3.91</v>
      </c>
      <c r="O161">
        <f>26.7</f>
        <v>26.7</v>
      </c>
      <c r="P161">
        <f>O161-2*N161</f>
        <v>18.88</v>
      </c>
    </row>
    <row r="162" spans="2:19">
      <c r="B162" s="8" t="s">
        <v>689</v>
      </c>
      <c r="M162" s="39">
        <v>160</v>
      </c>
      <c r="N162">
        <v>5.56</v>
      </c>
      <c r="O162">
        <f>26.7</f>
        <v>26.7</v>
      </c>
      <c r="P162">
        <f>O162-2*N162</f>
        <v>15.58</v>
      </c>
    </row>
    <row r="163" spans="2:19">
      <c r="M163" s="39" t="s">
        <v>1027</v>
      </c>
      <c r="N163">
        <v>7.82</v>
      </c>
      <c r="O163">
        <f>26.7</f>
        <v>26.7</v>
      </c>
      <c r="P163">
        <f>O163-2*N163</f>
        <v>11.059999999999999</v>
      </c>
    </row>
    <row r="165" spans="2:19" ht="13" thickBot="1">
      <c r="B165" s="8" t="s">
        <v>690</v>
      </c>
      <c r="M165" t="s">
        <v>1023</v>
      </c>
      <c r="N165" t="s">
        <v>1024</v>
      </c>
      <c r="O165" t="s">
        <v>6</v>
      </c>
      <c r="P165" t="s">
        <v>45</v>
      </c>
      <c r="Q165" s="789" t="s">
        <v>1125</v>
      </c>
      <c r="R165" s="789"/>
    </row>
    <row r="166" spans="2:19" ht="13" thickBot="1">
      <c r="M166" s="757" t="s">
        <v>1025</v>
      </c>
      <c r="N166" s="758">
        <v>3.56</v>
      </c>
      <c r="O166" s="758">
        <v>42.2</v>
      </c>
      <c r="P166" s="759">
        <f>O166-2*N166</f>
        <v>35.080000000000005</v>
      </c>
      <c r="Q166">
        <f>(38-P166)/2</f>
        <v>1.4599999999999973</v>
      </c>
    </row>
    <row r="167" spans="2:19" ht="13" thickBot="1">
      <c r="M167" s="39" t="s">
        <v>1026</v>
      </c>
      <c r="N167">
        <v>4.8499999999999996</v>
      </c>
      <c r="O167" s="758">
        <v>42.2</v>
      </c>
      <c r="P167">
        <f>O167-2*N167</f>
        <v>32.5</v>
      </c>
      <c r="Q167">
        <f t="shared" ref="Q167:Q168" si="10">(38-P167)/2</f>
        <v>2.75</v>
      </c>
    </row>
    <row r="168" spans="2:19" ht="13" thickBot="1">
      <c r="B168" s="8" t="s">
        <v>691</v>
      </c>
      <c r="M168" s="39">
        <v>160</v>
      </c>
      <c r="N168">
        <v>6.35</v>
      </c>
      <c r="O168" s="758">
        <v>42.2</v>
      </c>
      <c r="P168">
        <f>O168-2*N168</f>
        <v>29.500000000000004</v>
      </c>
      <c r="Q168">
        <f t="shared" si="10"/>
        <v>4.2499999999999982</v>
      </c>
    </row>
    <row r="172" spans="2:19">
      <c r="S172" s="789" t="s">
        <v>1209</v>
      </c>
    </row>
    <row r="173" spans="2:19">
      <c r="S173" s="789" t="s">
        <v>1210</v>
      </c>
    </row>
    <row r="174" spans="2:19">
      <c r="S174">
        <v>12</v>
      </c>
    </row>
    <row r="175" spans="2:19">
      <c r="S175">
        <v>14</v>
      </c>
    </row>
    <row r="179" spans="2:5">
      <c r="B179" t="s">
        <v>940</v>
      </c>
    </row>
    <row r="180" spans="2:5">
      <c r="B180" s="765" t="s">
        <v>142</v>
      </c>
      <c r="C180" s="143" t="s">
        <v>936</v>
      </c>
    </row>
    <row r="181" spans="2:5">
      <c r="B181" s="765" t="s">
        <v>139</v>
      </c>
      <c r="C181" s="143" t="s">
        <v>937</v>
      </c>
    </row>
    <row r="182" spans="2:5">
      <c r="B182" s="765" t="s">
        <v>140</v>
      </c>
      <c r="C182" s="143" t="s">
        <v>938</v>
      </c>
    </row>
    <row r="183" spans="2:5">
      <c r="B183" s="765" t="s">
        <v>141</v>
      </c>
      <c r="C183" s="143" t="s">
        <v>939</v>
      </c>
    </row>
    <row r="184" spans="2:5">
      <c r="B184" s="765" t="s">
        <v>768</v>
      </c>
      <c r="C184" s="143" t="s">
        <v>941</v>
      </c>
    </row>
    <row r="185" spans="2:5">
      <c r="B185" s="795" t="s">
        <v>771</v>
      </c>
      <c r="C185" s="143" t="s">
        <v>1223</v>
      </c>
    </row>
    <row r="186" spans="2:5">
      <c r="B186" s="795" t="s">
        <v>774</v>
      </c>
      <c r="C186" s="143" t="s">
        <v>1224</v>
      </c>
    </row>
    <row r="188" spans="2:5">
      <c r="B188" s="796" t="s">
        <v>1193</v>
      </c>
    </row>
    <row r="189" spans="2:5">
      <c r="B189" s="795" t="s">
        <v>142</v>
      </c>
      <c r="C189" s="143" t="s">
        <v>1194</v>
      </c>
    </row>
    <row r="190" spans="2:5">
      <c r="B190" s="795" t="s">
        <v>139</v>
      </c>
      <c r="C190" s="143" t="s">
        <v>1195</v>
      </c>
      <c r="E190" s="789" t="s">
        <v>1201</v>
      </c>
    </row>
    <row r="191" spans="2:5">
      <c r="B191" s="795" t="s">
        <v>1198</v>
      </c>
      <c r="C191" s="143" t="s">
        <v>1199</v>
      </c>
    </row>
    <row r="192" spans="2:5">
      <c r="B192" s="795" t="s">
        <v>141</v>
      </c>
      <c r="C192" s="143" t="s">
        <v>1200</v>
      </c>
    </row>
    <row r="194" spans="2:18">
      <c r="B194" s="796" t="s">
        <v>1196</v>
      </c>
    </row>
    <row r="195" spans="2:18">
      <c r="B195" s="795" t="s">
        <v>142</v>
      </c>
      <c r="C195" s="143" t="s">
        <v>1197</v>
      </c>
    </row>
    <row r="197" spans="2:18">
      <c r="B197" t="s">
        <v>1211</v>
      </c>
    </row>
    <row r="198" spans="2:18">
      <c r="B198" t="s">
        <v>142</v>
      </c>
      <c r="C198" s="143" t="s">
        <v>1212</v>
      </c>
    </row>
    <row r="200" spans="2:18">
      <c r="B200" s="789" t="s">
        <v>1213</v>
      </c>
    </row>
    <row r="201" spans="2:18">
      <c r="B201" s="789" t="s">
        <v>142</v>
      </c>
      <c r="C201" s="143" t="s">
        <v>1214</v>
      </c>
    </row>
    <row r="202" spans="2:18">
      <c r="B202" s="789" t="s">
        <v>139</v>
      </c>
      <c r="C202" s="789" t="s">
        <v>1217</v>
      </c>
      <c r="N202" t="s">
        <v>1030</v>
      </c>
      <c r="Q202" t="s">
        <v>1031</v>
      </c>
    </row>
    <row r="203" spans="2:18">
      <c r="K203">
        <f>3.56+6</f>
        <v>9.56</v>
      </c>
      <c r="M203" t="s">
        <v>1023</v>
      </c>
      <c r="N203" t="s">
        <v>1024</v>
      </c>
      <c r="O203" t="s">
        <v>6</v>
      </c>
      <c r="P203" t="s">
        <v>45</v>
      </c>
      <c r="Q203" t="s">
        <v>6</v>
      </c>
      <c r="R203" t="s">
        <v>1032</v>
      </c>
    </row>
    <row r="204" spans="2:18" ht="13" thickBot="1">
      <c r="M204" s="39" t="s">
        <v>1025</v>
      </c>
      <c r="N204">
        <v>3.56</v>
      </c>
      <c r="O204">
        <v>42.2</v>
      </c>
      <c r="P204">
        <f>O204-N204*2</f>
        <v>35.080000000000005</v>
      </c>
      <c r="Q204">
        <f>38</f>
        <v>38</v>
      </c>
      <c r="R204">
        <f>(Q204-P204)/2</f>
        <v>1.4599999999999973</v>
      </c>
    </row>
    <row r="205" spans="2:18" ht="13" thickBot="1">
      <c r="M205" s="757" t="s">
        <v>1026</v>
      </c>
      <c r="N205" s="758">
        <v>4.8499999999999996</v>
      </c>
      <c r="O205" s="758">
        <v>42.2</v>
      </c>
      <c r="P205" s="758">
        <f>O205-N205*2</f>
        <v>32.5</v>
      </c>
      <c r="Q205" s="758">
        <f>38</f>
        <v>38</v>
      </c>
      <c r="R205" s="759">
        <f>(Q205-P205)/2</f>
        <v>2.75</v>
      </c>
    </row>
    <row r="206" spans="2:18">
      <c r="M206" s="39">
        <v>160</v>
      </c>
      <c r="N206">
        <v>6.35</v>
      </c>
      <c r="O206">
        <v>42.2</v>
      </c>
      <c r="P206">
        <f>O206-N206*2</f>
        <v>29.500000000000004</v>
      </c>
      <c r="Q206">
        <f>38</f>
        <v>38</v>
      </c>
      <c r="R206">
        <f>(Q206-P206)/2</f>
        <v>4.2499999999999982</v>
      </c>
    </row>
  </sheetData>
  <autoFilter ref="L145:W151" xr:uid="{00000000-0009-0000-0000-000002000000}">
    <sortState xmlns:xlrd2="http://schemas.microsoft.com/office/spreadsheetml/2017/richdata2" ref="L146:W151">
      <sortCondition descending="1" ref="N146:N151"/>
      <sortCondition descending="1" ref="M146:M151"/>
      <sortCondition descending="1" ref="W146:W151"/>
      <sortCondition descending="1" ref="U146:U151"/>
    </sortState>
  </autoFilter>
  <conditionalFormatting sqref="M36">
    <cfRule type="cellIs" dxfId="0" priority="2" stopIfTrue="1" operator="greaterThan">
      <formula>$M$32</formula>
    </cfRule>
  </conditionalFormatting>
  <conditionalFormatting sqref="U146:U152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0" r:id="rId1" display="https://www.tubosmonterrey.com.mx/tuberia/" xr:uid="{00000000-0004-0000-0200-000000000000}"/>
    <hyperlink ref="C181" r:id="rId2" display="https://tuboreymonterrey.com.mx/" xr:uid="{00000000-0004-0000-0200-000001000000}"/>
    <hyperlink ref="C182" r:id="rId3" display="https://www.tubosmonterrey.com/" xr:uid="{00000000-0004-0000-0200-000002000000}"/>
    <hyperlink ref="C183" r:id="rId4" display="https://aluminext.mx/" xr:uid="{00000000-0004-0000-0200-000003000000}"/>
    <hyperlink ref="C184" r:id="rId5" display="https://tubosdeacero.mx/index.html" xr:uid="{00000000-0004-0000-0200-000004000000}"/>
    <hyperlink ref="C189" r:id="rId6" location="servicios" xr:uid="{00000000-0004-0000-0200-000005000000}"/>
    <hyperlink ref="C190" r:id="rId7" xr:uid="{00000000-0004-0000-0200-000006000000}"/>
    <hyperlink ref="C195" r:id="rId8" xr:uid="{00000000-0004-0000-0200-000007000000}"/>
    <hyperlink ref="C191" r:id="rId9" xr:uid="{00000000-0004-0000-0200-000008000000}"/>
    <hyperlink ref="C192" r:id="rId10" xr:uid="{00000000-0004-0000-0200-000009000000}"/>
    <hyperlink ref="C198" r:id="rId11" xr:uid="{00000000-0004-0000-0200-00000A000000}"/>
    <hyperlink ref="C201" r:id="rId12" xr:uid="{00000000-0004-0000-0200-00000B000000}"/>
    <hyperlink ref="C185" r:id="rId13" xr:uid="{00000000-0004-0000-0200-00000C000000}"/>
    <hyperlink ref="C186" r:id="rId14" xr:uid="{00000000-0004-0000-0200-00000D000000}"/>
  </hyperlinks>
  <pageMargins left="0.7" right="0.7" top="0.75" bottom="0.75" header="0.3" footer="0.3"/>
  <pageSetup orientation="portrait" r:id="rId15"/>
  <cellWatches>
    <cellWatch r="M62"/>
  </cellWatches>
  <drawing r:id="rId16"/>
  <legacyDrawing r:id="rId1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  <pageSetUpPr autoPageBreaks="0"/>
  </sheetPr>
  <dimension ref="A1:AP105"/>
  <sheetViews>
    <sheetView showGridLines="0" topLeftCell="A2" zoomScaleNormal="100" workbookViewId="0">
      <selection activeCell="M5" sqref="M5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1088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31.08</v>
      </c>
      <c r="D10" t="s">
        <v>2</v>
      </c>
      <c r="E10" t="s">
        <v>3</v>
      </c>
    </row>
    <row r="11" spans="1:42">
      <c r="B11" s="2" t="s">
        <v>1</v>
      </c>
      <c r="C11" s="64">
        <v>237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179804.37204188382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31.08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20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56.6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4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226.4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100636.83105809627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">
      <c r="B25" s="2" t="s">
        <v>293</v>
      </c>
      <c r="C25" s="10">
        <f>vg/vc</f>
        <v>0.55970180210442166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0.18059782517530665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3556.0717688373238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14225.131535454584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4.5">
      <c r="B33" s="2" t="s">
        <v>14</v>
      </c>
      <c r="C33" s="4">
        <f>SUM(C30:C32)</f>
        <v>17781.203304291907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 ht="13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 ht="13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225.9314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5">
      <c r="B36" s="11" t="s">
        <v>396</v>
      </c>
      <c r="C36" s="4">
        <f>abmax/kn</f>
        <v>81.256230789298584</v>
      </c>
      <c r="D36" t="s">
        <v>15</v>
      </c>
      <c r="E36" t="s">
        <v>37</v>
      </c>
      <c r="I36" s="147" t="s">
        <v>57</v>
      </c>
      <c r="J36" s="148">
        <f>MIN(knrange)</f>
        <v>218.79452718726375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 ht="13">
      <c r="B37" s="320" t="s">
        <v>493</v>
      </c>
      <c r="C37" s="321">
        <f>SQRT(4*at/PI())</f>
        <v>10.171462348013772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223.46322434586668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10.171462348013772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0.1107999999999999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20</v>
      </c>
      <c r="E45" s="77">
        <f t="shared" ref="E45:E50" si="2">do-osi*(2*C45)</f>
        <v>31.08</v>
      </c>
      <c r="F45" s="17">
        <f t="shared" ref="F45:F50" si="3">lgo-ei*(2*n*C45)</f>
        <v>226.4</v>
      </c>
      <c r="G45" s="77">
        <f t="shared" ref="G45:G50" si="4">(E45-D45)/2</f>
        <v>5.5399999999999991</v>
      </c>
      <c r="H45" s="18">
        <f t="shared" ref="H45:H50" si="5">ei*2*n*PI()/4*(E45^2-D45^2)</f>
        <v>3556.0717688373238</v>
      </c>
      <c r="I45" s="18">
        <f t="shared" ref="I45:I50" si="6">ci*PI()*D45*F45</f>
        <v>14225.131535454584</v>
      </c>
      <c r="J45" s="18">
        <f t="shared" ref="J45:J50" si="7">osi*PI()*E45*F45</f>
        <v>0</v>
      </c>
      <c r="K45" s="18">
        <f t="shared" ref="K45:K50" si="8">SUM(H45:J45)</f>
        <v>17781.203304291907</v>
      </c>
      <c r="L45" s="17">
        <f>PI()/4*(dto+erate*(two-G45)/two)^2</f>
        <v>81.256230789298584</v>
      </c>
      <c r="M45" s="17">
        <f t="shared" ref="M45:M50" si="9">K45/L45</f>
        <v>218.82879788504397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0.1107999999999999</v>
      </c>
      <c r="D46" s="77">
        <f>dio+ci*(2*C46)</f>
        <v>20.221599999999999</v>
      </c>
      <c r="E46" s="77">
        <f t="shared" si="2"/>
        <v>31.08</v>
      </c>
      <c r="F46" s="17">
        <f t="shared" si="3"/>
        <v>225.5136</v>
      </c>
      <c r="G46" s="77">
        <f t="shared" si="4"/>
        <v>5.4291999999999998</v>
      </c>
      <c r="H46" s="18">
        <f t="shared" si="5"/>
        <v>3500.0690686582061</v>
      </c>
      <c r="I46" s="18">
        <f t="shared" si="6"/>
        <v>14326.434747072022</v>
      </c>
      <c r="J46" s="18">
        <f t="shared" si="7"/>
        <v>0</v>
      </c>
      <c r="K46" s="18">
        <f t="shared" si="8"/>
        <v>17826.50381573023</v>
      </c>
      <c r="L46" s="17">
        <f t="shared" ref="L46:L95" si="10">PI()/4*(dto+erate*(two-G46)/two)^2</f>
        <v>81.256230789298584</v>
      </c>
      <c r="M46" s="17">
        <f t="shared" si="9"/>
        <v>219.38629988825392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0.2215999999999998</v>
      </c>
      <c r="D47" s="77">
        <f t="shared" ref="D47:D95" si="11">dio+ci*(2*C47)</f>
        <v>20.443200000000001</v>
      </c>
      <c r="E47" s="77">
        <f t="shared" si="2"/>
        <v>31.08</v>
      </c>
      <c r="F47" s="17">
        <f t="shared" si="3"/>
        <v>224.62720000000002</v>
      </c>
      <c r="G47" s="77">
        <f t="shared" si="4"/>
        <v>5.3183999999999987</v>
      </c>
      <c r="H47" s="18">
        <f t="shared" si="5"/>
        <v>3443.449277246531</v>
      </c>
      <c r="I47" s="18">
        <f t="shared" si="6"/>
        <v>14426.503776224354</v>
      </c>
      <c r="J47" s="18">
        <f t="shared" si="7"/>
        <v>0</v>
      </c>
      <c r="K47" s="18">
        <f t="shared" si="8"/>
        <v>17869.953053470883</v>
      </c>
      <c r="L47" s="17">
        <f t="shared" si="10"/>
        <v>81.256230789298584</v>
      </c>
      <c r="M47" s="17">
        <f t="shared" si="9"/>
        <v>219.92101873157952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0.3323999999999997</v>
      </c>
      <c r="D48" s="77">
        <f t="shared" si="11"/>
        <v>20.6648</v>
      </c>
      <c r="E48" s="77">
        <f t="shared" si="2"/>
        <v>31.08</v>
      </c>
      <c r="F48" s="17">
        <f t="shared" si="3"/>
        <v>223.74080000000001</v>
      </c>
      <c r="G48" s="77">
        <f t="shared" si="4"/>
        <v>5.2075999999999993</v>
      </c>
      <c r="H48" s="18">
        <f t="shared" si="5"/>
        <v>3386.2123946023012</v>
      </c>
      <c r="I48" s="18">
        <f t="shared" si="6"/>
        <v>14525.338622911569</v>
      </c>
      <c r="J48" s="18">
        <f t="shared" si="7"/>
        <v>0</v>
      </c>
      <c r="K48" s="18">
        <f t="shared" si="8"/>
        <v>17911.55101751387</v>
      </c>
      <c r="L48" s="17">
        <f t="shared" si="10"/>
        <v>81.256230789298584</v>
      </c>
      <c r="M48" s="17">
        <f t="shared" si="9"/>
        <v>220.43295441502087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0.44319999999999959</v>
      </c>
      <c r="D49" s="77">
        <f t="shared" si="11"/>
        <v>20.886399999999998</v>
      </c>
      <c r="E49" s="77">
        <f t="shared" si="2"/>
        <v>31.08</v>
      </c>
      <c r="F49" s="17">
        <f t="shared" si="3"/>
        <v>222.8544</v>
      </c>
      <c r="G49" s="77">
        <f t="shared" si="4"/>
        <v>5.0968</v>
      </c>
      <c r="H49" s="18">
        <f t="shared" si="5"/>
        <v>3328.3584207255144</v>
      </c>
      <c r="I49" s="18">
        <f t="shared" si="6"/>
        <v>14622.939287133668</v>
      </c>
      <c r="J49" s="18">
        <f t="shared" si="7"/>
        <v>0</v>
      </c>
      <c r="K49" s="18">
        <f t="shared" si="8"/>
        <v>17951.297707859183</v>
      </c>
      <c r="L49" s="17">
        <f t="shared" si="10"/>
        <v>81.256230789298584</v>
      </c>
      <c r="M49" s="17">
        <f t="shared" si="9"/>
        <v>220.92210693857783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0.55399999999999949</v>
      </c>
      <c r="D50" s="77">
        <f t="shared" si="11"/>
        <v>21.108000000000001</v>
      </c>
      <c r="E50" s="77">
        <f t="shared" si="2"/>
        <v>31.08</v>
      </c>
      <c r="F50" s="17">
        <f t="shared" si="3"/>
        <v>221.96800000000002</v>
      </c>
      <c r="G50" s="77">
        <f t="shared" si="4"/>
        <v>4.9859999999999989</v>
      </c>
      <c r="H50" s="18">
        <f t="shared" si="5"/>
        <v>3269.8873556161711</v>
      </c>
      <c r="I50" s="18">
        <f t="shared" si="6"/>
        <v>14719.305768890663</v>
      </c>
      <c r="J50" s="18">
        <f t="shared" si="7"/>
        <v>0</v>
      </c>
      <c r="K50" s="18">
        <f t="shared" si="8"/>
        <v>17989.193124506834</v>
      </c>
      <c r="L50" s="17">
        <f t="shared" si="10"/>
        <v>81.256230789298584</v>
      </c>
      <c r="M50" s="17">
        <f t="shared" si="9"/>
        <v>221.38847630225058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0.66479999999999939</v>
      </c>
      <c r="D51" s="77">
        <f t="shared" si="11"/>
        <v>21.329599999999999</v>
      </c>
      <c r="E51" s="77">
        <f t="shared" ref="E51:E95" si="14">do-osi*(2*C51)</f>
        <v>31.08</v>
      </c>
      <c r="F51" s="17">
        <f t="shared" ref="F51:F95" si="15">lgo-ei*(2*n*C51)</f>
        <v>221.08160000000001</v>
      </c>
      <c r="G51" s="77">
        <f t="shared" ref="G51:G95" si="16">(E51-D51)/2</f>
        <v>4.8751999999999995</v>
      </c>
      <c r="H51" s="18">
        <f t="shared" ref="H51:H95" si="17">ei*2*n*PI()/4*(E51^2-D51^2)</f>
        <v>3210.7991992742723</v>
      </c>
      <c r="I51" s="18">
        <f t="shared" ref="I51:I95" si="18">ci*PI()*D51*F51</f>
        <v>14814.438068182541</v>
      </c>
      <c r="J51" s="18">
        <f t="shared" ref="J51:J95" si="19">osi*PI()*E51*F51</f>
        <v>0</v>
      </c>
      <c r="K51" s="18">
        <f t="shared" ref="K51:K95" si="20">SUM(H51:J51)</f>
        <v>18025.237267456814</v>
      </c>
      <c r="L51" s="17">
        <f t="shared" si="10"/>
        <v>81.256230789298584</v>
      </c>
      <c r="M51" s="17">
        <f t="shared" ref="M51:M95" si="21">K51/L51</f>
        <v>221.83206250603899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0.77559999999999929</v>
      </c>
      <c r="D52" s="77">
        <f t="shared" si="11"/>
        <v>21.551199999999998</v>
      </c>
      <c r="E52" s="77">
        <f t="shared" si="14"/>
        <v>31.08</v>
      </c>
      <c r="F52" s="17">
        <f t="shared" si="15"/>
        <v>220.1952</v>
      </c>
      <c r="G52" s="77">
        <f t="shared" si="16"/>
        <v>4.7644000000000002</v>
      </c>
      <c r="H52" s="18">
        <f t="shared" si="17"/>
        <v>3151.0939516998169</v>
      </c>
      <c r="I52" s="18">
        <f t="shared" si="18"/>
        <v>14908.336185009302</v>
      </c>
      <c r="J52" s="18">
        <f t="shared" si="19"/>
        <v>0</v>
      </c>
      <c r="K52" s="18">
        <f t="shared" si="20"/>
        <v>18059.430136709118</v>
      </c>
      <c r="L52" s="17">
        <f t="shared" si="10"/>
        <v>81.256230789298584</v>
      </c>
      <c r="M52" s="17">
        <f t="shared" si="21"/>
        <v>222.25286554994301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0.88639999999999919</v>
      </c>
      <c r="D53" s="77">
        <f t="shared" si="11"/>
        <v>21.772799999999997</v>
      </c>
      <c r="E53" s="77">
        <f t="shared" si="14"/>
        <v>31.08</v>
      </c>
      <c r="F53" s="17">
        <f t="shared" si="15"/>
        <v>219.30880000000002</v>
      </c>
      <c r="G53" s="77">
        <f t="shared" si="16"/>
        <v>4.6536000000000008</v>
      </c>
      <c r="H53" s="18">
        <f t="shared" si="17"/>
        <v>3090.7716128928055</v>
      </c>
      <c r="I53" s="18">
        <f t="shared" si="18"/>
        <v>15001.000119370958</v>
      </c>
      <c r="J53" s="18">
        <f t="shared" si="19"/>
        <v>0</v>
      </c>
      <c r="K53" s="18">
        <f t="shared" si="20"/>
        <v>18091.771732263762</v>
      </c>
      <c r="L53" s="17">
        <f t="shared" si="10"/>
        <v>81.256230789298584</v>
      </c>
      <c r="M53" s="17">
        <f t="shared" si="21"/>
        <v>222.65088543396283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0.99719999999999909</v>
      </c>
      <c r="D54" s="77">
        <f t="shared" si="11"/>
        <v>21.994399999999999</v>
      </c>
      <c r="E54" s="77">
        <f t="shared" si="14"/>
        <v>31.08</v>
      </c>
      <c r="F54" s="17">
        <f t="shared" si="15"/>
        <v>218.42240000000001</v>
      </c>
      <c r="G54" s="77">
        <f t="shared" si="16"/>
        <v>4.5427999999999997</v>
      </c>
      <c r="H54" s="18">
        <f t="shared" si="17"/>
        <v>3029.8321828532371</v>
      </c>
      <c r="I54" s="18">
        <f t="shared" si="18"/>
        <v>15092.429871267497</v>
      </c>
      <c r="J54" s="18">
        <f t="shared" si="19"/>
        <v>0</v>
      </c>
      <c r="K54" s="18">
        <f t="shared" si="20"/>
        <v>18122.262054120736</v>
      </c>
      <c r="L54" s="17">
        <f t="shared" si="10"/>
        <v>81.256230789298584</v>
      </c>
      <c r="M54" s="17">
        <f t="shared" si="21"/>
        <v>223.02612215809833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1.107999999999999</v>
      </c>
      <c r="D55" s="77">
        <f t="shared" si="11"/>
        <v>22.215999999999998</v>
      </c>
      <c r="E55" s="77">
        <f t="shared" si="14"/>
        <v>31.08</v>
      </c>
      <c r="F55" s="17">
        <f t="shared" si="15"/>
        <v>217.536</v>
      </c>
      <c r="G55" s="77">
        <f t="shared" si="16"/>
        <v>4.4320000000000004</v>
      </c>
      <c r="H55" s="18">
        <f t="shared" si="17"/>
        <v>2968.2756615811127</v>
      </c>
      <c r="I55" s="18">
        <f t="shared" si="18"/>
        <v>15182.625440698925</v>
      </c>
      <c r="J55" s="18">
        <f t="shared" si="19"/>
        <v>0</v>
      </c>
      <c r="K55" s="18">
        <f t="shared" si="20"/>
        <v>18150.901102280037</v>
      </c>
      <c r="L55" s="17">
        <f t="shared" si="10"/>
        <v>81.256230789298584</v>
      </c>
      <c r="M55" s="17">
        <f t="shared" si="21"/>
        <v>223.37857572234947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1.218799999999999</v>
      </c>
      <c r="D56" s="77">
        <f t="shared" si="11"/>
        <v>22.437599999999996</v>
      </c>
      <c r="E56" s="77">
        <f t="shared" si="14"/>
        <v>31.08</v>
      </c>
      <c r="F56" s="17">
        <f t="shared" si="15"/>
        <v>216.64960000000002</v>
      </c>
      <c r="G56" s="77">
        <f t="shared" si="16"/>
        <v>4.321200000000001</v>
      </c>
      <c r="H56" s="18">
        <f t="shared" si="17"/>
        <v>2906.1020490764326</v>
      </c>
      <c r="I56" s="18">
        <f t="shared" si="18"/>
        <v>15271.586827665242</v>
      </c>
      <c r="J56" s="18">
        <f t="shared" si="19"/>
        <v>0</v>
      </c>
      <c r="K56" s="18">
        <f t="shared" si="20"/>
        <v>18177.688876741675</v>
      </c>
      <c r="L56" s="17">
        <f t="shared" si="10"/>
        <v>81.256230789298584</v>
      </c>
      <c r="M56" s="17">
        <f t="shared" si="21"/>
        <v>223.70824612671635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1.3295999999999988</v>
      </c>
      <c r="D57" s="77">
        <f t="shared" si="11"/>
        <v>22.659199999999998</v>
      </c>
      <c r="E57" s="77">
        <f t="shared" si="14"/>
        <v>31.08</v>
      </c>
      <c r="F57" s="17">
        <f t="shared" si="15"/>
        <v>215.76320000000001</v>
      </c>
      <c r="G57" s="77">
        <f t="shared" si="16"/>
        <v>4.2103999999999999</v>
      </c>
      <c r="H57" s="18">
        <f t="shared" si="17"/>
        <v>2843.3113453391952</v>
      </c>
      <c r="I57" s="18">
        <f t="shared" si="18"/>
        <v>15359.314032166443</v>
      </c>
      <c r="J57" s="18">
        <f t="shared" si="19"/>
        <v>0</v>
      </c>
      <c r="K57" s="18">
        <f t="shared" si="20"/>
        <v>18202.625377505639</v>
      </c>
      <c r="L57" s="17">
        <f t="shared" si="10"/>
        <v>81.256230789298584</v>
      </c>
      <c r="M57" s="17">
        <f t="shared" si="21"/>
        <v>224.01513337119889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1.4403999999999986</v>
      </c>
      <c r="D58" s="77">
        <f t="shared" si="11"/>
        <v>22.880799999999997</v>
      </c>
      <c r="E58" s="77">
        <f t="shared" si="14"/>
        <v>31.08</v>
      </c>
      <c r="F58" s="17">
        <f t="shared" si="15"/>
        <v>214.8768</v>
      </c>
      <c r="G58" s="77">
        <f t="shared" si="16"/>
        <v>4.0996000000000006</v>
      </c>
      <c r="H58" s="18">
        <f t="shared" si="17"/>
        <v>2779.9035503694022</v>
      </c>
      <c r="I58" s="18">
        <f t="shared" si="18"/>
        <v>15445.807054202534</v>
      </c>
      <c r="J58" s="18">
        <f t="shared" si="19"/>
        <v>0</v>
      </c>
      <c r="K58" s="18">
        <f t="shared" si="20"/>
        <v>18225.710604571937</v>
      </c>
      <c r="L58" s="17">
        <f t="shared" si="10"/>
        <v>81.256230789298584</v>
      </c>
      <c r="M58" s="17">
        <f t="shared" si="21"/>
        <v>224.29923745579714</v>
      </c>
      <c r="N58" s="4"/>
      <c r="O58" s="4"/>
    </row>
    <row r="59" spans="2:28">
      <c r="B59" s="13">
        <f t="shared" si="12"/>
        <v>14</v>
      </c>
      <c r="C59" s="19">
        <f t="shared" si="13"/>
        <v>1.5511999999999984</v>
      </c>
      <c r="D59" s="77">
        <f t="shared" si="11"/>
        <v>23.102399999999996</v>
      </c>
      <c r="E59" s="77">
        <f t="shared" si="14"/>
        <v>31.08</v>
      </c>
      <c r="F59" s="17">
        <f t="shared" si="15"/>
        <v>213.99040000000002</v>
      </c>
      <c r="G59" s="77">
        <f t="shared" si="16"/>
        <v>3.9888000000000012</v>
      </c>
      <c r="H59" s="18">
        <f t="shared" si="17"/>
        <v>2715.8786641670536</v>
      </c>
      <c r="I59" s="18">
        <f t="shared" si="18"/>
        <v>15531.06589377351</v>
      </c>
      <c r="J59" s="18">
        <f t="shared" si="19"/>
        <v>0</v>
      </c>
      <c r="K59" s="18">
        <f t="shared" si="20"/>
        <v>18246.944557940562</v>
      </c>
      <c r="L59" s="17">
        <f t="shared" si="10"/>
        <v>81.256230789298584</v>
      </c>
      <c r="M59" s="17">
        <f t="shared" si="21"/>
        <v>224.56055838051103</v>
      </c>
      <c r="N59" s="4"/>
      <c r="O59" s="4"/>
    </row>
    <row r="60" spans="2:28">
      <c r="B60" s="13">
        <f t="shared" si="12"/>
        <v>15</v>
      </c>
      <c r="C60" s="19">
        <f t="shared" si="13"/>
        <v>1.6619999999999981</v>
      </c>
      <c r="D60" s="77">
        <f t="shared" si="11"/>
        <v>23.323999999999998</v>
      </c>
      <c r="E60" s="77">
        <f t="shared" si="14"/>
        <v>31.08</v>
      </c>
      <c r="F60" s="17">
        <f t="shared" si="15"/>
        <v>213.10400000000001</v>
      </c>
      <c r="G60" s="77">
        <f t="shared" si="16"/>
        <v>3.8780000000000001</v>
      </c>
      <c r="H60" s="18">
        <f t="shared" si="17"/>
        <v>2651.2366867321466</v>
      </c>
      <c r="I60" s="18">
        <f t="shared" si="18"/>
        <v>15615.090550879378</v>
      </c>
      <c r="J60" s="18">
        <f t="shared" si="19"/>
        <v>0</v>
      </c>
      <c r="K60" s="18">
        <f t="shared" si="20"/>
        <v>18266.327237611524</v>
      </c>
      <c r="L60" s="17">
        <f t="shared" si="10"/>
        <v>81.256230789298584</v>
      </c>
      <c r="M60" s="17">
        <f t="shared" si="21"/>
        <v>224.79909614534068</v>
      </c>
      <c r="N60" s="4"/>
      <c r="O60" s="4"/>
    </row>
    <row r="61" spans="2:28">
      <c r="B61" s="13">
        <f t="shared" si="12"/>
        <v>16</v>
      </c>
      <c r="C61" s="19">
        <f t="shared" si="13"/>
        <v>1.7727999999999979</v>
      </c>
      <c r="D61" s="77">
        <f t="shared" si="11"/>
        <v>23.545599999999997</v>
      </c>
      <c r="E61" s="77">
        <f t="shared" si="14"/>
        <v>31.08</v>
      </c>
      <c r="F61" s="17">
        <f t="shared" si="15"/>
        <v>212.21760000000003</v>
      </c>
      <c r="G61" s="77">
        <f t="shared" si="16"/>
        <v>3.7672000000000008</v>
      </c>
      <c r="H61" s="18">
        <f t="shared" si="17"/>
        <v>2585.9776180646859</v>
      </c>
      <c r="I61" s="18">
        <f t="shared" si="18"/>
        <v>15697.88102552013</v>
      </c>
      <c r="J61" s="18">
        <f t="shared" si="19"/>
        <v>0</v>
      </c>
      <c r="K61" s="18">
        <f t="shared" si="20"/>
        <v>18283.858643584816</v>
      </c>
      <c r="L61" s="17">
        <f t="shared" si="10"/>
        <v>81.256230789298584</v>
      </c>
      <c r="M61" s="17">
        <f t="shared" si="21"/>
        <v>225.014850750286</v>
      </c>
      <c r="N61" s="4"/>
      <c r="O61" s="4"/>
    </row>
    <row r="62" spans="2:28">
      <c r="B62" s="13">
        <f t="shared" si="12"/>
        <v>17</v>
      </c>
      <c r="C62" s="19">
        <f t="shared" si="13"/>
        <v>1.8835999999999977</v>
      </c>
      <c r="D62" s="77">
        <f t="shared" si="11"/>
        <v>23.767199999999995</v>
      </c>
      <c r="E62" s="77">
        <f t="shared" si="14"/>
        <v>31.08</v>
      </c>
      <c r="F62" s="17">
        <f t="shared" si="15"/>
        <v>211.33120000000002</v>
      </c>
      <c r="G62" s="77">
        <f t="shared" si="16"/>
        <v>3.6564000000000014</v>
      </c>
      <c r="H62" s="18">
        <f t="shared" si="17"/>
        <v>2520.1014581646673</v>
      </c>
      <c r="I62" s="18">
        <f t="shared" si="18"/>
        <v>15779.437317695769</v>
      </c>
      <c r="J62" s="18">
        <f t="shared" si="19"/>
        <v>0</v>
      </c>
      <c r="K62" s="18">
        <f t="shared" si="20"/>
        <v>18299.538775860437</v>
      </c>
      <c r="L62" s="17">
        <f t="shared" si="10"/>
        <v>81.256230789298584</v>
      </c>
      <c r="M62" s="17">
        <f t="shared" si="21"/>
        <v>225.20782219534701</v>
      </c>
      <c r="N62" s="4"/>
      <c r="O62" s="4"/>
    </row>
    <row r="63" spans="2:28">
      <c r="B63" s="13">
        <f t="shared" si="12"/>
        <v>18</v>
      </c>
      <c r="C63" s="19">
        <f t="shared" si="13"/>
        <v>1.9943999999999975</v>
      </c>
      <c r="D63" s="77">
        <f t="shared" si="11"/>
        <v>23.988799999999994</v>
      </c>
      <c r="E63" s="77">
        <f t="shared" si="14"/>
        <v>31.08</v>
      </c>
      <c r="F63" s="17">
        <f t="shared" si="15"/>
        <v>210.44480000000001</v>
      </c>
      <c r="G63" s="77">
        <f t="shared" si="16"/>
        <v>3.5456000000000021</v>
      </c>
      <c r="H63" s="18">
        <f t="shared" si="17"/>
        <v>2453.6082070320936</v>
      </c>
      <c r="I63" s="18">
        <f t="shared" si="18"/>
        <v>15859.759427406296</v>
      </c>
      <c r="J63" s="18">
        <f t="shared" si="19"/>
        <v>0</v>
      </c>
      <c r="K63" s="18">
        <f t="shared" si="20"/>
        <v>18313.367634438389</v>
      </c>
      <c r="L63" s="17">
        <f t="shared" si="10"/>
        <v>81.256230789298584</v>
      </c>
      <c r="M63" s="17">
        <f t="shared" si="21"/>
        <v>225.3780104805237</v>
      </c>
      <c r="N63" s="4"/>
      <c r="O63" s="4"/>
    </row>
    <row r="64" spans="2:28">
      <c r="B64" s="13">
        <f t="shared" si="12"/>
        <v>19</v>
      </c>
      <c r="C64" s="19">
        <f t="shared" si="13"/>
        <v>2.1051999999999973</v>
      </c>
      <c r="D64" s="77">
        <f t="shared" si="11"/>
        <v>24.210399999999993</v>
      </c>
      <c r="E64" s="77">
        <f t="shared" si="14"/>
        <v>31.08</v>
      </c>
      <c r="F64" s="17">
        <f t="shared" si="15"/>
        <v>209.55840000000003</v>
      </c>
      <c r="G64" s="77">
        <f t="shared" si="16"/>
        <v>3.4348000000000027</v>
      </c>
      <c r="H64" s="18">
        <f t="shared" si="17"/>
        <v>2386.4978646669629</v>
      </c>
      <c r="I64" s="18">
        <f t="shared" si="18"/>
        <v>15938.847354651709</v>
      </c>
      <c r="J64" s="18">
        <f t="shared" si="19"/>
        <v>0</v>
      </c>
      <c r="K64" s="18">
        <f t="shared" si="20"/>
        <v>18325.345219318671</v>
      </c>
      <c r="L64" s="17">
        <f t="shared" si="10"/>
        <v>81.256230789298584</v>
      </c>
      <c r="M64" s="17">
        <f t="shared" si="21"/>
        <v>225.52541560581608</v>
      </c>
      <c r="N64" s="4"/>
      <c r="O64" s="4"/>
    </row>
    <row r="65" spans="2:15">
      <c r="B65" s="13">
        <f t="shared" si="12"/>
        <v>20</v>
      </c>
      <c r="C65" s="19">
        <f t="shared" si="13"/>
        <v>2.2159999999999971</v>
      </c>
      <c r="D65" s="77">
        <f t="shared" si="11"/>
        <v>24.431999999999995</v>
      </c>
      <c r="E65" s="77">
        <f t="shared" si="14"/>
        <v>31.08</v>
      </c>
      <c r="F65" s="17">
        <f t="shared" si="15"/>
        <v>208.67200000000003</v>
      </c>
      <c r="G65" s="77">
        <f t="shared" si="16"/>
        <v>3.3240000000000016</v>
      </c>
      <c r="H65" s="18">
        <f t="shared" si="17"/>
        <v>2318.7704310692752</v>
      </c>
      <c r="I65" s="18">
        <f t="shared" si="18"/>
        <v>16016.701099432015</v>
      </c>
      <c r="J65" s="18">
        <f t="shared" si="19"/>
        <v>0</v>
      </c>
      <c r="K65" s="18">
        <f t="shared" si="20"/>
        <v>18335.471530501291</v>
      </c>
      <c r="L65" s="17">
        <f t="shared" si="10"/>
        <v>81.256230789298584</v>
      </c>
      <c r="M65" s="17">
        <f t="shared" si="21"/>
        <v>225.6500375712242</v>
      </c>
      <c r="N65" s="4"/>
      <c r="O65" s="4"/>
    </row>
    <row r="66" spans="2:15">
      <c r="B66" s="13">
        <f t="shared" si="12"/>
        <v>21</v>
      </c>
      <c r="C66" s="19">
        <f t="shared" si="13"/>
        <v>2.3267999999999969</v>
      </c>
      <c r="D66" s="77">
        <f t="shared" si="11"/>
        <v>24.653599999999994</v>
      </c>
      <c r="E66" s="77">
        <f t="shared" si="14"/>
        <v>31.08</v>
      </c>
      <c r="F66" s="17">
        <f t="shared" si="15"/>
        <v>207.78560000000004</v>
      </c>
      <c r="G66" s="77">
        <f t="shared" si="16"/>
        <v>3.2132000000000023</v>
      </c>
      <c r="H66" s="18">
        <f t="shared" si="17"/>
        <v>2250.4259062390324</v>
      </c>
      <c r="I66" s="18">
        <f t="shared" si="18"/>
        <v>16093.320661747206</v>
      </c>
      <c r="J66" s="18">
        <f t="shared" si="19"/>
        <v>0</v>
      </c>
      <c r="K66" s="18">
        <f t="shared" si="20"/>
        <v>18343.74656798624</v>
      </c>
      <c r="L66" s="17">
        <f t="shared" si="10"/>
        <v>81.256230789298584</v>
      </c>
      <c r="M66" s="17">
        <f t="shared" si="21"/>
        <v>225.75187637674802</v>
      </c>
      <c r="N66" s="4"/>
      <c r="O66" s="4"/>
    </row>
    <row r="67" spans="2:15">
      <c r="B67" s="13">
        <f t="shared" si="12"/>
        <v>22</v>
      </c>
      <c r="C67" s="19">
        <f t="shared" si="13"/>
        <v>2.4375999999999967</v>
      </c>
      <c r="D67" s="77">
        <f t="shared" si="11"/>
        <v>24.875199999999992</v>
      </c>
      <c r="E67" s="77">
        <f t="shared" si="14"/>
        <v>31.08</v>
      </c>
      <c r="F67" s="17">
        <f t="shared" si="15"/>
        <v>206.89920000000004</v>
      </c>
      <c r="G67" s="77">
        <f t="shared" si="16"/>
        <v>3.1024000000000029</v>
      </c>
      <c r="H67" s="18">
        <f t="shared" si="17"/>
        <v>2181.4642901762336</v>
      </c>
      <c r="I67" s="18">
        <f t="shared" si="18"/>
        <v>16168.706041597281</v>
      </c>
      <c r="J67" s="18">
        <f t="shared" si="19"/>
        <v>0</v>
      </c>
      <c r="K67" s="18">
        <f t="shared" si="20"/>
        <v>18350.170331773515</v>
      </c>
      <c r="L67" s="17">
        <f t="shared" si="10"/>
        <v>81.256230789298584</v>
      </c>
      <c r="M67" s="17">
        <f t="shared" si="21"/>
        <v>225.83093202238746</v>
      </c>
      <c r="N67" s="4"/>
      <c r="O67" s="4"/>
    </row>
    <row r="68" spans="2:15">
      <c r="B68" s="13">
        <f t="shared" si="12"/>
        <v>23</v>
      </c>
      <c r="C68" s="19">
        <f t="shared" si="13"/>
        <v>2.5483999999999964</v>
      </c>
      <c r="D68" s="77">
        <f t="shared" si="11"/>
        <v>25.096799999999995</v>
      </c>
      <c r="E68" s="77">
        <f t="shared" si="14"/>
        <v>31.08</v>
      </c>
      <c r="F68" s="17">
        <f t="shared" si="15"/>
        <v>206.01280000000003</v>
      </c>
      <c r="G68" s="77">
        <f t="shared" si="16"/>
        <v>2.9916000000000018</v>
      </c>
      <c r="H68" s="18">
        <f t="shared" si="17"/>
        <v>2111.8855828808769</v>
      </c>
      <c r="I68" s="18">
        <f t="shared" si="18"/>
        <v>16242.857238982248</v>
      </c>
      <c r="J68" s="18">
        <f t="shared" si="19"/>
        <v>0</v>
      </c>
      <c r="K68" s="18">
        <f t="shared" si="20"/>
        <v>18354.742821863125</v>
      </c>
      <c r="L68" s="17">
        <f t="shared" si="10"/>
        <v>81.256230789298584</v>
      </c>
      <c r="M68" s="17">
        <f t="shared" si="21"/>
        <v>225.88720450814262</v>
      </c>
      <c r="N68" s="4"/>
      <c r="O68" s="4"/>
    </row>
    <row r="69" spans="2:15">
      <c r="B69" s="13">
        <f t="shared" si="12"/>
        <v>24</v>
      </c>
      <c r="C69" s="19">
        <f t="shared" si="13"/>
        <v>2.6591999999999962</v>
      </c>
      <c r="D69" s="77">
        <f t="shared" si="11"/>
        <v>25.318399999999993</v>
      </c>
      <c r="E69" s="77">
        <f t="shared" si="14"/>
        <v>31.08</v>
      </c>
      <c r="F69" s="17">
        <f t="shared" si="15"/>
        <v>205.12640000000005</v>
      </c>
      <c r="G69" s="77">
        <f t="shared" si="16"/>
        <v>2.8808000000000025</v>
      </c>
      <c r="H69" s="18">
        <f t="shared" si="17"/>
        <v>2041.689784352965</v>
      </c>
      <c r="I69" s="18">
        <f t="shared" si="18"/>
        <v>16315.7742539021</v>
      </c>
      <c r="J69" s="18">
        <f t="shared" si="19"/>
        <v>0</v>
      </c>
      <c r="K69" s="18">
        <f t="shared" si="20"/>
        <v>18357.464038255064</v>
      </c>
      <c r="L69" s="17">
        <f t="shared" si="10"/>
        <v>81.256230789298584</v>
      </c>
      <c r="M69" s="17">
        <f t="shared" si="21"/>
        <v>225.92069383401346</v>
      </c>
      <c r="N69" s="4"/>
      <c r="O69" s="4"/>
    </row>
    <row r="70" spans="2:15">
      <c r="B70" s="13">
        <f t="shared" si="12"/>
        <v>25</v>
      </c>
      <c r="C70" s="19">
        <f t="shared" si="13"/>
        <v>2.769999999999996</v>
      </c>
      <c r="D70" s="77">
        <f t="shared" si="11"/>
        <v>25.539999999999992</v>
      </c>
      <c r="E70" s="77">
        <f t="shared" si="14"/>
        <v>31.08</v>
      </c>
      <c r="F70" s="17">
        <f t="shared" si="15"/>
        <v>204.24000000000004</v>
      </c>
      <c r="G70" s="77">
        <f t="shared" si="16"/>
        <v>2.7700000000000031</v>
      </c>
      <c r="H70" s="18">
        <f t="shared" si="17"/>
        <v>1970.8768945924974</v>
      </c>
      <c r="I70" s="18">
        <f t="shared" si="18"/>
        <v>16387.457086356837</v>
      </c>
      <c r="J70" s="18">
        <f t="shared" si="19"/>
        <v>0</v>
      </c>
      <c r="K70" s="18">
        <f t="shared" si="20"/>
        <v>18358.333980949334</v>
      </c>
      <c r="L70" s="17">
        <f t="shared" si="10"/>
        <v>81.256230789298584</v>
      </c>
      <c r="M70" s="17">
        <f t="shared" si="21"/>
        <v>225.9314</v>
      </c>
      <c r="N70" s="4"/>
      <c r="O70" s="4"/>
    </row>
    <row r="71" spans="2:15">
      <c r="B71" s="13">
        <f t="shared" si="12"/>
        <v>26</v>
      </c>
      <c r="C71" s="19">
        <f t="shared" si="13"/>
        <v>2.8807999999999958</v>
      </c>
      <c r="D71" s="77">
        <f t="shared" si="11"/>
        <v>25.761599999999991</v>
      </c>
      <c r="E71" s="77">
        <f t="shared" si="14"/>
        <v>31.08</v>
      </c>
      <c r="F71" s="17">
        <f t="shared" si="15"/>
        <v>203.35360000000003</v>
      </c>
      <c r="G71" s="77">
        <f t="shared" si="16"/>
        <v>2.6592000000000038</v>
      </c>
      <c r="H71" s="18">
        <f t="shared" si="17"/>
        <v>1899.446913599473</v>
      </c>
      <c r="I71" s="18">
        <f t="shared" si="18"/>
        <v>16457.905736346467</v>
      </c>
      <c r="J71" s="18">
        <f t="shared" si="19"/>
        <v>0</v>
      </c>
      <c r="K71" s="18">
        <f t="shared" si="20"/>
        <v>18357.35264994594</v>
      </c>
      <c r="L71" s="17">
        <f t="shared" si="10"/>
        <v>81.256230789298584</v>
      </c>
      <c r="M71" s="17">
        <f t="shared" si="21"/>
        <v>225.91932300610227</v>
      </c>
      <c r="N71" s="4"/>
      <c r="O71" s="4"/>
    </row>
    <row r="72" spans="2:15">
      <c r="B72" s="13">
        <f t="shared" si="12"/>
        <v>27</v>
      </c>
      <c r="C72" s="19">
        <f t="shared" si="13"/>
        <v>2.9915999999999956</v>
      </c>
      <c r="D72" s="77">
        <f t="shared" si="11"/>
        <v>25.983199999999989</v>
      </c>
      <c r="E72" s="77">
        <f t="shared" si="14"/>
        <v>31.08</v>
      </c>
      <c r="F72" s="17">
        <f t="shared" si="15"/>
        <v>202.46720000000005</v>
      </c>
      <c r="G72" s="77">
        <f t="shared" si="16"/>
        <v>2.5484000000000044</v>
      </c>
      <c r="H72" s="18">
        <f t="shared" si="17"/>
        <v>1827.3998413738925</v>
      </c>
      <c r="I72" s="18">
        <f t="shared" si="18"/>
        <v>16527.120203870978</v>
      </c>
      <c r="J72" s="18">
        <f t="shared" si="19"/>
        <v>0</v>
      </c>
      <c r="K72" s="18">
        <f t="shared" si="20"/>
        <v>18354.52004524487</v>
      </c>
      <c r="L72" s="17">
        <f t="shared" si="10"/>
        <v>81.256230789298584</v>
      </c>
      <c r="M72" s="17">
        <f t="shared" si="21"/>
        <v>225.88446285232015</v>
      </c>
      <c r="N72" s="4"/>
      <c r="O72" s="4"/>
    </row>
    <row r="73" spans="2:15">
      <c r="B73" s="13">
        <f t="shared" si="12"/>
        <v>28</v>
      </c>
      <c r="C73" s="19">
        <f t="shared" si="13"/>
        <v>3.1023999999999954</v>
      </c>
      <c r="D73" s="77">
        <f t="shared" si="11"/>
        <v>26.204799999999992</v>
      </c>
      <c r="E73" s="77">
        <f t="shared" si="14"/>
        <v>31.08</v>
      </c>
      <c r="F73" s="17">
        <f t="shared" si="15"/>
        <v>201.58080000000004</v>
      </c>
      <c r="G73" s="77">
        <f t="shared" si="16"/>
        <v>2.4376000000000033</v>
      </c>
      <c r="H73" s="18">
        <f t="shared" si="17"/>
        <v>1754.7356779157544</v>
      </c>
      <c r="I73" s="18">
        <f t="shared" si="18"/>
        <v>16595.100488930384</v>
      </c>
      <c r="J73" s="18">
        <f t="shared" si="19"/>
        <v>0</v>
      </c>
      <c r="K73" s="18">
        <f t="shared" si="20"/>
        <v>18349.836166846137</v>
      </c>
      <c r="L73" s="17">
        <f t="shared" si="10"/>
        <v>81.256230789298584</v>
      </c>
      <c r="M73" s="17">
        <f t="shared" si="21"/>
        <v>225.82681953865381</v>
      </c>
      <c r="N73" s="4"/>
      <c r="O73" s="4"/>
    </row>
    <row r="74" spans="2:15">
      <c r="B74" s="13">
        <f t="shared" si="12"/>
        <v>29</v>
      </c>
      <c r="C74" s="19">
        <f t="shared" si="13"/>
        <v>3.2131999999999952</v>
      </c>
      <c r="D74" s="77">
        <f t="shared" si="11"/>
        <v>26.42639999999999</v>
      </c>
      <c r="E74" s="77">
        <f t="shared" si="14"/>
        <v>31.08</v>
      </c>
      <c r="F74" s="17">
        <f t="shared" si="15"/>
        <v>200.69440000000003</v>
      </c>
      <c r="G74" s="77">
        <f t="shared" si="16"/>
        <v>2.326800000000004</v>
      </c>
      <c r="H74" s="18">
        <f t="shared" si="17"/>
        <v>1681.4544232250619</v>
      </c>
      <c r="I74" s="18">
        <f t="shared" si="18"/>
        <v>16661.846591524671</v>
      </c>
      <c r="J74" s="18">
        <f t="shared" si="19"/>
        <v>0</v>
      </c>
      <c r="K74" s="18">
        <f t="shared" si="20"/>
        <v>18343.301014749733</v>
      </c>
      <c r="L74" s="17">
        <f t="shared" si="10"/>
        <v>81.256230789298584</v>
      </c>
      <c r="M74" s="17">
        <f t="shared" si="21"/>
        <v>225.74639306510312</v>
      </c>
      <c r="N74" s="4"/>
      <c r="O74" s="4"/>
    </row>
    <row r="75" spans="2:15">
      <c r="B75" s="13">
        <f t="shared" si="12"/>
        <v>30</v>
      </c>
      <c r="C75" s="19">
        <f t="shared" si="13"/>
        <v>3.323999999999995</v>
      </c>
      <c r="D75" s="77">
        <f t="shared" si="11"/>
        <v>26.647999999999989</v>
      </c>
      <c r="E75" s="77">
        <f t="shared" si="14"/>
        <v>31.08</v>
      </c>
      <c r="F75" s="17">
        <f t="shared" si="15"/>
        <v>199.80800000000005</v>
      </c>
      <c r="G75" s="77">
        <f t="shared" si="16"/>
        <v>2.2160000000000046</v>
      </c>
      <c r="H75" s="18">
        <f t="shared" si="17"/>
        <v>1607.5560773018126</v>
      </c>
      <c r="I75" s="18">
        <f t="shared" si="18"/>
        <v>16727.358511653849</v>
      </c>
      <c r="J75" s="18">
        <f t="shared" si="19"/>
        <v>0</v>
      </c>
      <c r="K75" s="18">
        <f t="shared" si="20"/>
        <v>18334.91458895566</v>
      </c>
      <c r="L75" s="17">
        <f t="shared" si="10"/>
        <v>81.256230789298584</v>
      </c>
      <c r="M75" s="17">
        <f t="shared" si="21"/>
        <v>225.64318343166812</v>
      </c>
      <c r="N75" s="4"/>
      <c r="O75" s="4"/>
    </row>
    <row r="76" spans="2:15">
      <c r="B76" s="13">
        <f t="shared" si="12"/>
        <v>31</v>
      </c>
      <c r="C76" s="19">
        <f t="shared" si="13"/>
        <v>3.4347999999999947</v>
      </c>
      <c r="D76" s="77">
        <f t="shared" si="11"/>
        <v>26.869599999999991</v>
      </c>
      <c r="E76" s="77">
        <f t="shared" si="14"/>
        <v>31.08</v>
      </c>
      <c r="F76" s="17">
        <f t="shared" si="15"/>
        <v>198.92160000000004</v>
      </c>
      <c r="G76" s="77">
        <f t="shared" si="16"/>
        <v>2.1052000000000035</v>
      </c>
      <c r="H76" s="18">
        <f t="shared" si="17"/>
        <v>1533.0406401460057</v>
      </c>
      <c r="I76" s="18">
        <f t="shared" si="18"/>
        <v>16791.636249317915</v>
      </c>
      <c r="J76" s="18">
        <f t="shared" si="19"/>
        <v>0</v>
      </c>
      <c r="K76" s="18">
        <f t="shared" si="20"/>
        <v>18324.676889463921</v>
      </c>
      <c r="L76" s="17">
        <f t="shared" si="10"/>
        <v>81.256230789298584</v>
      </c>
      <c r="M76" s="17">
        <f t="shared" si="21"/>
        <v>225.51719063834886</v>
      </c>
      <c r="N76" s="4"/>
      <c r="O76" s="4"/>
    </row>
    <row r="77" spans="2:15">
      <c r="B77" s="13">
        <f t="shared" si="12"/>
        <v>32</v>
      </c>
      <c r="C77" s="19">
        <f t="shared" si="13"/>
        <v>3.5455999999999945</v>
      </c>
      <c r="D77" s="77">
        <f t="shared" si="11"/>
        <v>27.09119999999999</v>
      </c>
      <c r="E77" s="77">
        <f t="shared" si="14"/>
        <v>31.08</v>
      </c>
      <c r="F77" s="17">
        <f t="shared" si="15"/>
        <v>198.03520000000006</v>
      </c>
      <c r="G77" s="77">
        <f t="shared" si="16"/>
        <v>1.9944000000000042</v>
      </c>
      <c r="H77" s="18">
        <f t="shared" si="17"/>
        <v>1457.9081117576441</v>
      </c>
      <c r="I77" s="18">
        <f t="shared" si="18"/>
        <v>16854.679804516869</v>
      </c>
      <c r="J77" s="18">
        <f t="shared" si="19"/>
        <v>0</v>
      </c>
      <c r="K77" s="18">
        <f t="shared" si="20"/>
        <v>18312.587916274511</v>
      </c>
      <c r="L77" s="17">
        <f t="shared" si="10"/>
        <v>81.256230789298584</v>
      </c>
      <c r="M77" s="17">
        <f t="shared" si="21"/>
        <v>225.36841468514527</v>
      </c>
      <c r="N77" s="4"/>
      <c r="O77" s="4"/>
    </row>
    <row r="78" spans="2:15">
      <c r="B78" s="13">
        <f t="shared" si="12"/>
        <v>33</v>
      </c>
      <c r="C78" s="19">
        <f t="shared" si="13"/>
        <v>3.6563999999999943</v>
      </c>
      <c r="D78" s="77">
        <f t="shared" si="11"/>
        <v>27.312799999999989</v>
      </c>
      <c r="E78" s="77">
        <f t="shared" si="14"/>
        <v>31.08</v>
      </c>
      <c r="F78" s="17">
        <f t="shared" si="15"/>
        <v>197.14880000000005</v>
      </c>
      <c r="G78" s="77">
        <f t="shared" si="16"/>
        <v>1.8836000000000048</v>
      </c>
      <c r="H78" s="18">
        <f t="shared" si="17"/>
        <v>1382.1584921367264</v>
      </c>
      <c r="I78" s="18">
        <f t="shared" si="18"/>
        <v>16916.489177250707</v>
      </c>
      <c r="J78" s="18">
        <f t="shared" si="19"/>
        <v>0</v>
      </c>
      <c r="K78" s="18">
        <f t="shared" si="20"/>
        <v>18298.647669387432</v>
      </c>
      <c r="L78" s="17">
        <f t="shared" si="10"/>
        <v>81.256230789298584</v>
      </c>
      <c r="M78" s="17">
        <f t="shared" si="21"/>
        <v>225.19685557205733</v>
      </c>
      <c r="N78" s="4"/>
      <c r="O78" s="4"/>
    </row>
    <row r="79" spans="2:15">
      <c r="B79" s="13">
        <f t="shared" si="12"/>
        <v>34</v>
      </c>
      <c r="C79" s="19">
        <f t="shared" si="13"/>
        <v>3.7671999999999941</v>
      </c>
      <c r="D79" s="77">
        <f t="shared" si="11"/>
        <v>27.534399999999987</v>
      </c>
      <c r="E79" s="77">
        <f t="shared" si="14"/>
        <v>31.08</v>
      </c>
      <c r="F79" s="17">
        <f t="shared" si="15"/>
        <v>196.26240000000004</v>
      </c>
      <c r="G79" s="77">
        <f t="shared" si="16"/>
        <v>1.7728000000000055</v>
      </c>
      <c r="H79" s="18">
        <f t="shared" si="17"/>
        <v>1305.791781283252</v>
      </c>
      <c r="I79" s="18">
        <f t="shared" si="18"/>
        <v>16977.06436751943</v>
      </c>
      <c r="J79" s="18">
        <f t="shared" si="19"/>
        <v>0</v>
      </c>
      <c r="K79" s="18">
        <f t="shared" si="20"/>
        <v>18282.856148802683</v>
      </c>
      <c r="L79" s="17">
        <f t="shared" si="10"/>
        <v>81.256230789298584</v>
      </c>
      <c r="M79" s="17">
        <f t="shared" si="21"/>
        <v>225.00251329908511</v>
      </c>
      <c r="N79" s="4"/>
      <c r="O79" s="4"/>
    </row>
    <row r="80" spans="2:15">
      <c r="B80" s="13">
        <f t="shared" si="12"/>
        <v>35</v>
      </c>
      <c r="C80" s="19">
        <f t="shared" si="13"/>
        <v>3.8779999999999939</v>
      </c>
      <c r="D80" s="77">
        <f t="shared" si="11"/>
        <v>27.755999999999986</v>
      </c>
      <c r="E80" s="77">
        <f t="shared" si="14"/>
        <v>31.08</v>
      </c>
      <c r="F80" s="17">
        <f t="shared" si="15"/>
        <v>195.37600000000006</v>
      </c>
      <c r="G80" s="77">
        <f t="shared" si="16"/>
        <v>1.6620000000000061</v>
      </c>
      <c r="H80" s="18">
        <f t="shared" si="17"/>
        <v>1228.8079791972216</v>
      </c>
      <c r="I80" s="18">
        <f t="shared" si="18"/>
        <v>17036.405375323047</v>
      </c>
      <c r="J80" s="18">
        <f t="shared" si="19"/>
        <v>0</v>
      </c>
      <c r="K80" s="18">
        <f t="shared" si="20"/>
        <v>18265.213354520271</v>
      </c>
      <c r="L80" s="17">
        <f t="shared" si="10"/>
        <v>81.256230789298584</v>
      </c>
      <c r="M80" s="17">
        <f t="shared" si="21"/>
        <v>224.78538786622863</v>
      </c>
      <c r="N80" s="4"/>
      <c r="O80" s="4"/>
    </row>
    <row r="81" spans="2:15">
      <c r="B81" s="13">
        <f t="shared" si="12"/>
        <v>36</v>
      </c>
      <c r="C81" s="19">
        <f t="shared" si="13"/>
        <v>3.9887999999999937</v>
      </c>
      <c r="D81" s="77">
        <f t="shared" si="11"/>
        <v>27.977599999999988</v>
      </c>
      <c r="E81" s="77">
        <f t="shared" si="14"/>
        <v>31.08</v>
      </c>
      <c r="F81" s="17">
        <f t="shared" si="15"/>
        <v>194.48960000000005</v>
      </c>
      <c r="G81" s="77">
        <f t="shared" si="16"/>
        <v>1.551200000000005</v>
      </c>
      <c r="H81" s="18">
        <f t="shared" si="17"/>
        <v>1151.2070858786335</v>
      </c>
      <c r="I81" s="18">
        <f t="shared" si="18"/>
        <v>17094.512200661549</v>
      </c>
      <c r="J81" s="18">
        <f t="shared" si="19"/>
        <v>0</v>
      </c>
      <c r="K81" s="18">
        <f t="shared" si="20"/>
        <v>18245.719286540181</v>
      </c>
      <c r="L81" s="17">
        <f t="shared" si="10"/>
        <v>81.256230789298584</v>
      </c>
      <c r="M81" s="17">
        <f t="shared" si="21"/>
        <v>224.54547927348773</v>
      </c>
      <c r="N81" s="4"/>
      <c r="O81" s="4"/>
    </row>
    <row r="82" spans="2:15">
      <c r="B82" s="13">
        <f t="shared" si="12"/>
        <v>37</v>
      </c>
      <c r="C82" s="19">
        <f t="shared" si="13"/>
        <v>4.0995999999999935</v>
      </c>
      <c r="D82" s="77">
        <f t="shared" si="11"/>
        <v>28.199199999999987</v>
      </c>
      <c r="E82" s="77">
        <f t="shared" si="14"/>
        <v>31.08</v>
      </c>
      <c r="F82" s="17">
        <f t="shared" si="15"/>
        <v>193.60320000000007</v>
      </c>
      <c r="G82" s="77">
        <f t="shared" si="16"/>
        <v>1.4404000000000057</v>
      </c>
      <c r="H82" s="18">
        <f t="shared" si="17"/>
        <v>1072.9891013274903</v>
      </c>
      <c r="I82" s="18">
        <f t="shared" si="18"/>
        <v>17151.384843534939</v>
      </c>
      <c r="J82" s="18">
        <f t="shared" si="19"/>
        <v>0</v>
      </c>
      <c r="K82" s="18">
        <f t="shared" si="20"/>
        <v>18224.373944862429</v>
      </c>
      <c r="L82" s="17">
        <f t="shared" si="10"/>
        <v>81.256230789298584</v>
      </c>
      <c r="M82" s="17">
        <f t="shared" si="21"/>
        <v>224.28278752086263</v>
      </c>
      <c r="N82" s="4"/>
      <c r="O82" s="4"/>
    </row>
    <row r="83" spans="2:15">
      <c r="B83" s="13">
        <f t="shared" si="12"/>
        <v>38</v>
      </c>
      <c r="C83" s="19">
        <f t="shared" si="13"/>
        <v>4.2103999999999937</v>
      </c>
      <c r="D83" s="77">
        <f t="shared" si="11"/>
        <v>28.420799999999986</v>
      </c>
      <c r="E83" s="77">
        <f t="shared" si="14"/>
        <v>31.08</v>
      </c>
      <c r="F83" s="17">
        <f t="shared" si="15"/>
        <v>192.71680000000006</v>
      </c>
      <c r="G83" s="77">
        <f t="shared" si="16"/>
        <v>1.3296000000000063</v>
      </c>
      <c r="H83" s="18">
        <f t="shared" si="17"/>
        <v>994.15402554379091</v>
      </c>
      <c r="I83" s="18">
        <f t="shared" si="18"/>
        <v>17207.023303943217</v>
      </c>
      <c r="J83" s="18">
        <f t="shared" si="19"/>
        <v>0</v>
      </c>
      <c r="K83" s="18">
        <f t="shared" si="20"/>
        <v>18201.177329487007</v>
      </c>
      <c r="L83" s="17">
        <f t="shared" si="10"/>
        <v>81.256230789298584</v>
      </c>
      <c r="M83" s="17">
        <f t="shared" si="21"/>
        <v>223.99731260835318</v>
      </c>
      <c r="N83" s="4"/>
      <c r="O83" s="4"/>
    </row>
    <row r="84" spans="2:15">
      <c r="B84" s="13">
        <f t="shared" si="12"/>
        <v>39</v>
      </c>
      <c r="C84" s="19">
        <f t="shared" si="13"/>
        <v>4.3211999999999939</v>
      </c>
      <c r="D84" s="77">
        <f t="shared" si="11"/>
        <v>28.642399999999988</v>
      </c>
      <c r="E84" s="77">
        <f t="shared" si="14"/>
        <v>31.08</v>
      </c>
      <c r="F84" s="17">
        <f t="shared" si="15"/>
        <v>191.83040000000005</v>
      </c>
      <c r="G84" s="77">
        <f t="shared" si="16"/>
        <v>1.2188000000000052</v>
      </c>
      <c r="H84" s="18">
        <f t="shared" si="17"/>
        <v>914.701858527534</v>
      </c>
      <c r="I84" s="18">
        <f t="shared" si="18"/>
        <v>17261.427581886379</v>
      </c>
      <c r="J84" s="18">
        <f t="shared" si="19"/>
        <v>0</v>
      </c>
      <c r="K84" s="18">
        <f t="shared" si="20"/>
        <v>18176.129440413912</v>
      </c>
      <c r="L84" s="17">
        <f t="shared" si="10"/>
        <v>81.256230789298584</v>
      </c>
      <c r="M84" s="17">
        <f t="shared" si="21"/>
        <v>223.68905453595937</v>
      </c>
      <c r="N84" s="4"/>
      <c r="O84" s="4"/>
    </row>
    <row r="85" spans="2:15">
      <c r="B85" s="13">
        <f t="shared" si="12"/>
        <v>40</v>
      </c>
      <c r="C85" s="19">
        <f t="shared" si="13"/>
        <v>4.4319999999999942</v>
      </c>
      <c r="D85" s="77">
        <f t="shared" si="11"/>
        <v>28.86399999999999</v>
      </c>
      <c r="E85" s="77">
        <f t="shared" si="14"/>
        <v>31.08</v>
      </c>
      <c r="F85" s="17">
        <f t="shared" si="15"/>
        <v>190.94400000000005</v>
      </c>
      <c r="G85" s="77">
        <f t="shared" si="16"/>
        <v>1.1080000000000041</v>
      </c>
      <c r="H85" s="18">
        <f t="shared" si="17"/>
        <v>834.63260027872104</v>
      </c>
      <c r="I85" s="18">
        <f t="shared" si="18"/>
        <v>17314.597677364436</v>
      </c>
      <c r="J85" s="18">
        <f t="shared" si="19"/>
        <v>0</v>
      </c>
      <c r="K85" s="18">
        <f t="shared" si="20"/>
        <v>18149.230277643157</v>
      </c>
      <c r="L85" s="17">
        <f t="shared" si="10"/>
        <v>81.256230789298584</v>
      </c>
      <c r="M85" s="17">
        <f t="shared" si="21"/>
        <v>223.35801330368136</v>
      </c>
      <c r="N85" s="4"/>
      <c r="O85" s="4"/>
    </row>
    <row r="86" spans="2:15">
      <c r="B86" s="13">
        <f t="shared" si="12"/>
        <v>41</v>
      </c>
      <c r="C86" s="19">
        <f t="shared" si="13"/>
        <v>4.5427999999999944</v>
      </c>
      <c r="D86" s="77">
        <f t="shared" si="11"/>
        <v>29.085599999999989</v>
      </c>
      <c r="E86" s="77">
        <f t="shared" si="14"/>
        <v>31.08</v>
      </c>
      <c r="F86" s="17">
        <f t="shared" si="15"/>
        <v>190.05760000000004</v>
      </c>
      <c r="G86" s="77">
        <f t="shared" si="16"/>
        <v>0.99720000000000475</v>
      </c>
      <c r="H86" s="18">
        <f t="shared" si="17"/>
        <v>753.94625079735272</v>
      </c>
      <c r="I86" s="18">
        <f t="shared" si="18"/>
        <v>17366.53359037737</v>
      </c>
      <c r="J86" s="18">
        <f t="shared" si="19"/>
        <v>0</v>
      </c>
      <c r="K86" s="18">
        <f t="shared" si="20"/>
        <v>18120.479841174722</v>
      </c>
      <c r="L86" s="17">
        <f t="shared" si="10"/>
        <v>81.256230789298584</v>
      </c>
      <c r="M86" s="17">
        <f t="shared" si="21"/>
        <v>223.00418891151892</v>
      </c>
      <c r="N86" s="4"/>
      <c r="O86" s="4"/>
    </row>
    <row r="87" spans="2:15">
      <c r="B87" s="13">
        <f t="shared" si="12"/>
        <v>42</v>
      </c>
      <c r="C87" s="19">
        <f t="shared" si="13"/>
        <v>4.6535999999999946</v>
      </c>
      <c r="D87" s="77">
        <f t="shared" si="11"/>
        <v>29.307199999999987</v>
      </c>
      <c r="E87" s="77">
        <f t="shared" si="14"/>
        <v>31.08</v>
      </c>
      <c r="F87" s="17">
        <f t="shared" si="15"/>
        <v>189.17120000000006</v>
      </c>
      <c r="G87" s="77">
        <f t="shared" si="16"/>
        <v>0.88640000000000541</v>
      </c>
      <c r="H87" s="18">
        <f t="shared" si="17"/>
        <v>672.64281008342834</v>
      </c>
      <c r="I87" s="18">
        <f t="shared" si="18"/>
        <v>17417.2353209252</v>
      </c>
      <c r="J87" s="18">
        <f t="shared" si="19"/>
        <v>0</v>
      </c>
      <c r="K87" s="18">
        <f t="shared" si="20"/>
        <v>18089.878131008627</v>
      </c>
      <c r="L87" s="17">
        <f t="shared" si="10"/>
        <v>81.256230789298584</v>
      </c>
      <c r="M87" s="17">
        <f t="shared" si="21"/>
        <v>222.62758135947229</v>
      </c>
      <c r="N87" s="4"/>
      <c r="O87" s="4"/>
    </row>
    <row r="88" spans="2:15">
      <c r="B88" s="13">
        <f t="shared" si="12"/>
        <v>43</v>
      </c>
      <c r="C88" s="19">
        <f t="shared" si="13"/>
        <v>4.7643999999999949</v>
      </c>
      <c r="D88" s="77">
        <f t="shared" si="11"/>
        <v>29.52879999999999</v>
      </c>
      <c r="E88" s="77">
        <f t="shared" si="14"/>
        <v>31.08</v>
      </c>
      <c r="F88" s="17">
        <f t="shared" si="15"/>
        <v>188.28480000000005</v>
      </c>
      <c r="G88" s="77">
        <f t="shared" si="16"/>
        <v>0.77560000000000429</v>
      </c>
      <c r="H88" s="18">
        <f t="shared" si="17"/>
        <v>590.72227813694656</v>
      </c>
      <c r="I88" s="18">
        <f t="shared" si="18"/>
        <v>17466.702869007913</v>
      </c>
      <c r="J88" s="18">
        <f t="shared" si="19"/>
        <v>0</v>
      </c>
      <c r="K88" s="18">
        <f t="shared" si="20"/>
        <v>18057.425147144859</v>
      </c>
      <c r="L88" s="17">
        <f t="shared" si="10"/>
        <v>81.256230789298584</v>
      </c>
      <c r="M88" s="17">
        <f t="shared" si="21"/>
        <v>222.22819064754128</v>
      </c>
      <c r="N88" s="4"/>
      <c r="O88" s="4"/>
    </row>
    <row r="89" spans="2:15">
      <c r="B89" s="13">
        <f t="shared" si="12"/>
        <v>44</v>
      </c>
      <c r="C89" s="19">
        <f t="shared" si="13"/>
        <v>4.8751999999999951</v>
      </c>
      <c r="D89" s="77">
        <f t="shared" si="11"/>
        <v>29.750399999999992</v>
      </c>
      <c r="E89" s="77">
        <f t="shared" si="14"/>
        <v>31.08</v>
      </c>
      <c r="F89" s="17">
        <f t="shared" si="15"/>
        <v>187.39840000000004</v>
      </c>
      <c r="G89" s="77">
        <f t="shared" si="16"/>
        <v>0.66480000000000317</v>
      </c>
      <c r="H89" s="18">
        <f t="shared" si="17"/>
        <v>508.18465495790861</v>
      </c>
      <c r="I89" s="18">
        <f t="shared" si="18"/>
        <v>17514.936234625518</v>
      </c>
      <c r="J89" s="18">
        <f t="shared" si="19"/>
        <v>0</v>
      </c>
      <c r="K89" s="18">
        <f t="shared" si="20"/>
        <v>18023.120889583428</v>
      </c>
      <c r="L89" s="17">
        <f t="shared" si="10"/>
        <v>81.256230789298584</v>
      </c>
      <c r="M89" s="17">
        <f t="shared" si="21"/>
        <v>221.80601677572602</v>
      </c>
      <c r="N89" s="4"/>
      <c r="O89" s="4"/>
    </row>
    <row r="90" spans="2:15">
      <c r="B90" s="13">
        <f t="shared" si="12"/>
        <v>45</v>
      </c>
      <c r="C90" s="19">
        <f t="shared" si="13"/>
        <v>4.9859999999999953</v>
      </c>
      <c r="D90" s="77">
        <f t="shared" si="11"/>
        <v>29.971999999999991</v>
      </c>
      <c r="E90" s="77">
        <f t="shared" si="14"/>
        <v>31.08</v>
      </c>
      <c r="F90" s="17">
        <f t="shared" si="15"/>
        <v>186.51200000000006</v>
      </c>
      <c r="G90" s="77">
        <f t="shared" si="16"/>
        <v>0.55400000000000382</v>
      </c>
      <c r="H90" s="18">
        <f t="shared" si="17"/>
        <v>425.02994054631529</v>
      </c>
      <c r="I90" s="18">
        <f t="shared" si="18"/>
        <v>17561.935417778008</v>
      </c>
      <c r="J90" s="18">
        <f t="shared" si="19"/>
        <v>0</v>
      </c>
      <c r="K90" s="18">
        <f t="shared" si="20"/>
        <v>17986.965358324323</v>
      </c>
      <c r="L90" s="17">
        <f t="shared" si="10"/>
        <v>81.256230789298584</v>
      </c>
      <c r="M90" s="17">
        <f t="shared" si="21"/>
        <v>221.36105974402642</v>
      </c>
      <c r="N90" s="4"/>
      <c r="O90" s="4"/>
    </row>
    <row r="91" spans="2:15">
      <c r="B91" s="13">
        <f t="shared" si="12"/>
        <v>46</v>
      </c>
      <c r="C91" s="19">
        <f t="shared" si="13"/>
        <v>5.0967999999999956</v>
      </c>
      <c r="D91" s="77">
        <f t="shared" si="11"/>
        <v>30.193599999999989</v>
      </c>
      <c r="E91" s="77">
        <f t="shared" si="14"/>
        <v>31.08</v>
      </c>
      <c r="F91" s="17">
        <f t="shared" si="15"/>
        <v>185.62560000000005</v>
      </c>
      <c r="G91" s="77">
        <f t="shared" si="16"/>
        <v>0.44320000000000448</v>
      </c>
      <c r="H91" s="18">
        <f t="shared" si="17"/>
        <v>341.25813490216598</v>
      </c>
      <c r="I91" s="18">
        <f t="shared" si="18"/>
        <v>17607.700418465382</v>
      </c>
      <c r="J91" s="18">
        <f t="shared" si="19"/>
        <v>0</v>
      </c>
      <c r="K91" s="18">
        <f t="shared" si="20"/>
        <v>17948.958553367549</v>
      </c>
      <c r="L91" s="17">
        <f t="shared" si="10"/>
        <v>81.256230789298584</v>
      </c>
      <c r="M91" s="17">
        <f t="shared" si="21"/>
        <v>220.89331955244251</v>
      </c>
      <c r="N91" s="4"/>
      <c r="O91" s="4"/>
    </row>
    <row r="92" spans="2:15">
      <c r="B92" s="13">
        <f t="shared" si="12"/>
        <v>47</v>
      </c>
      <c r="C92" s="19">
        <f t="shared" si="13"/>
        <v>5.2075999999999958</v>
      </c>
      <c r="D92" s="77">
        <f t="shared" si="11"/>
        <v>30.415199999999992</v>
      </c>
      <c r="E92" s="77">
        <f t="shared" si="14"/>
        <v>31.08</v>
      </c>
      <c r="F92" s="17">
        <f t="shared" si="15"/>
        <v>184.73920000000004</v>
      </c>
      <c r="G92" s="77">
        <f t="shared" si="16"/>
        <v>0.33240000000000336</v>
      </c>
      <c r="H92" s="18">
        <f t="shared" si="17"/>
        <v>256.86923802545908</v>
      </c>
      <c r="I92" s="18">
        <f t="shared" si="18"/>
        <v>17652.231236687647</v>
      </c>
      <c r="J92" s="18">
        <f t="shared" si="19"/>
        <v>0</v>
      </c>
      <c r="K92" s="18">
        <f t="shared" si="20"/>
        <v>17909.100474713105</v>
      </c>
      <c r="L92" s="17">
        <f t="shared" si="10"/>
        <v>81.256230789298584</v>
      </c>
      <c r="M92" s="17">
        <f t="shared" si="21"/>
        <v>220.40279620097425</v>
      </c>
      <c r="N92" s="4"/>
      <c r="O92" s="4"/>
    </row>
    <row r="93" spans="2:15">
      <c r="B93" s="13">
        <f t="shared" si="12"/>
        <v>48</v>
      </c>
      <c r="C93" s="19">
        <f t="shared" si="13"/>
        <v>5.318399999999996</v>
      </c>
      <c r="D93" s="77">
        <f t="shared" si="11"/>
        <v>30.636799999999994</v>
      </c>
      <c r="E93" s="77">
        <f t="shared" si="14"/>
        <v>31.08</v>
      </c>
      <c r="F93" s="17">
        <f t="shared" si="15"/>
        <v>183.85280000000003</v>
      </c>
      <c r="G93" s="77">
        <f t="shared" si="16"/>
        <v>0.22160000000000224</v>
      </c>
      <c r="H93" s="18">
        <f t="shared" si="17"/>
        <v>171.86324991619546</v>
      </c>
      <c r="I93" s="18">
        <f t="shared" si="18"/>
        <v>17695.5278724448</v>
      </c>
      <c r="J93" s="18">
        <f t="shared" si="19"/>
        <v>0</v>
      </c>
      <c r="K93" s="18">
        <f t="shared" si="20"/>
        <v>17867.391122360994</v>
      </c>
      <c r="L93" s="17">
        <f t="shared" si="10"/>
        <v>81.256230789298584</v>
      </c>
      <c r="M93" s="17">
        <f t="shared" si="21"/>
        <v>219.88948968962171</v>
      </c>
      <c r="N93" s="4"/>
      <c r="O93" s="4"/>
    </row>
    <row r="94" spans="2:15">
      <c r="B94" s="13">
        <f t="shared" si="12"/>
        <v>49</v>
      </c>
      <c r="C94" s="19">
        <f t="shared" si="13"/>
        <v>5.4291999999999963</v>
      </c>
      <c r="D94" s="77">
        <f t="shared" si="11"/>
        <v>30.858399999999993</v>
      </c>
      <c r="E94" s="77">
        <f t="shared" si="14"/>
        <v>31.08</v>
      </c>
      <c r="F94" s="17">
        <f t="shared" si="15"/>
        <v>182.96640000000002</v>
      </c>
      <c r="G94" s="77">
        <f t="shared" si="16"/>
        <v>0.1108000000000029</v>
      </c>
      <c r="H94" s="18">
        <f t="shared" si="17"/>
        <v>86.240170574377203</v>
      </c>
      <c r="I94" s="18">
        <f t="shared" si="18"/>
        <v>17737.590325736837</v>
      </c>
      <c r="J94" s="18">
        <f t="shared" si="19"/>
        <v>0</v>
      </c>
      <c r="K94" s="18">
        <f t="shared" si="20"/>
        <v>17823.830496311213</v>
      </c>
      <c r="L94" s="17">
        <f t="shared" si="10"/>
        <v>81.256230789298584</v>
      </c>
      <c r="M94" s="17">
        <f t="shared" si="21"/>
        <v>219.35340001838486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5.5399999999999965</v>
      </c>
      <c r="D95" s="77">
        <f t="shared" si="11"/>
        <v>31.079999999999991</v>
      </c>
      <c r="E95" s="77">
        <f t="shared" si="14"/>
        <v>31.08</v>
      </c>
      <c r="F95" s="17">
        <f t="shared" si="15"/>
        <v>182.08000000000004</v>
      </c>
      <c r="G95" s="77">
        <f t="shared" si="16"/>
        <v>3.5527136788005009E-15</v>
      </c>
      <c r="H95" s="18">
        <f t="shared" si="17"/>
        <v>2.8572618735686711E-12</v>
      </c>
      <c r="I95" s="18">
        <f t="shared" si="18"/>
        <v>17778.418596563763</v>
      </c>
      <c r="J95" s="18">
        <f t="shared" si="19"/>
        <v>0</v>
      </c>
      <c r="K95" s="206">
        <f t="shared" si="20"/>
        <v>17778.418596563766</v>
      </c>
      <c r="L95" s="17">
        <f t="shared" si="10"/>
        <v>81.256230789298584</v>
      </c>
      <c r="M95" s="236">
        <f t="shared" si="21"/>
        <v>218.79452718726375</v>
      </c>
      <c r="N95" s="4"/>
      <c r="O95" s="4"/>
    </row>
    <row r="96" spans="2:15" ht="13.5" thickBot="1">
      <c r="C96" s="19">
        <f>two-xfinal*(ci+osi)</f>
        <v>0</v>
      </c>
      <c r="J96" s="203" t="s">
        <v>376</v>
      </c>
      <c r="K96" s="207">
        <f>MAX(K45:K95)</f>
        <v>18358.333980949334</v>
      </c>
      <c r="L96" s="203" t="s">
        <v>376</v>
      </c>
      <c r="M96" s="237">
        <f>MAX(knrange)</f>
        <v>225.9314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300-000000000000}">
      <formula1>surfacecondition</formula1>
    </dataValidation>
    <dataValidation type="list" allowBlank="1" showInputMessage="1" showErrorMessage="1" sqref="C14" xr:uid="{00000000-0002-0000-0300-000001000000}">
      <formula1>propellants</formula1>
    </dataValidation>
    <dataValidation type="list" allowBlank="1" showInputMessage="1" showErrorMessage="1" prompt="Selecct max design pressure" sqref="C34" xr:uid="{00000000-0002-0000-0300-000002000000}">
      <formula1>pressures</formula1>
    </dataValidation>
  </dataValidations>
  <hyperlinks>
    <hyperlink ref="E14" location="note1" display="See Note [1] below" xr:uid="{00000000-0004-0000-03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FF0000"/>
  </sheetPr>
  <dimension ref="B1:T707"/>
  <sheetViews>
    <sheetView tabSelected="1" topLeftCell="A6" zoomScaleNormal="100" workbookViewId="0">
      <selection activeCell="T23" sqref="T23"/>
    </sheetView>
  </sheetViews>
  <sheetFormatPr defaultColWidth="9.1796875" defaultRowHeight="13"/>
  <cols>
    <col min="1" max="1" width="2.81640625" style="572" customWidth="1"/>
    <col min="2" max="2" width="21.453125" style="572" customWidth="1"/>
    <col min="3" max="3" width="15.7265625" style="582" customWidth="1"/>
    <col min="4" max="4" width="10.7265625" style="582" bestFit="1" customWidth="1"/>
    <col min="5" max="7" width="9.7265625" style="572" bestFit="1" customWidth="1"/>
    <col min="8" max="8" width="9.81640625" style="710" bestFit="1" customWidth="1"/>
    <col min="9" max="12" width="9.7265625" style="572" bestFit="1" customWidth="1"/>
    <col min="13" max="13" width="9.1796875" style="572"/>
    <col min="14" max="14" width="16.7265625" style="572" customWidth="1"/>
    <col min="15" max="15" width="9.1796875" style="572"/>
    <col min="16" max="20" width="9.7265625" style="572" bestFit="1" customWidth="1"/>
    <col min="21" max="16384" width="9.1796875" style="572"/>
  </cols>
  <sheetData>
    <row r="1" spans="2:6" s="572" customFormat="1">
      <c r="C1" s="582"/>
      <c r="D1" s="582"/>
    </row>
    <row r="2" spans="2:6" s="572" customFormat="1">
      <c r="B2" s="75" t="s">
        <v>831</v>
      </c>
      <c r="C2" s="582"/>
      <c r="D2" s="582"/>
    </row>
    <row r="3" spans="2:6" s="572" customFormat="1" ht="13.5" thickBot="1">
      <c r="C3" s="582"/>
      <c r="D3" s="582"/>
    </row>
    <row r="4" spans="2:6" s="572" customFormat="1" ht="13.5" thickBot="1">
      <c r="B4" s="573" t="s">
        <v>794</v>
      </c>
      <c r="C4" s="799" t="s">
        <v>795</v>
      </c>
      <c r="D4" s="800"/>
      <c r="E4" s="574" t="s">
        <v>796</v>
      </c>
      <c r="F4" s="574" t="s">
        <v>797</v>
      </c>
    </row>
    <row r="5" spans="2:6" s="572" customFormat="1">
      <c r="B5" s="576" t="s">
        <v>120</v>
      </c>
      <c r="C5" s="583">
        <f>to</f>
        <v>1634</v>
      </c>
      <c r="D5" s="584">
        <f>C5-273</f>
        <v>1361</v>
      </c>
      <c r="E5" s="579" t="s">
        <v>73</v>
      </c>
      <c r="F5" s="579" t="s">
        <v>798</v>
      </c>
    </row>
    <row r="6" spans="2:6" s="572" customFormat="1">
      <c r="B6" s="576" t="s">
        <v>799</v>
      </c>
      <c r="C6" s="583">
        <f>D6+273</f>
        <v>298</v>
      </c>
      <c r="D6" s="584">
        <v>25</v>
      </c>
      <c r="E6" s="579" t="s">
        <v>73</v>
      </c>
      <c r="F6" s="579"/>
    </row>
    <row r="7" spans="2:6" s="572" customFormat="1" ht="13.5" thickBot="1">
      <c r="B7" s="576" t="s">
        <v>800</v>
      </c>
      <c r="C7" s="692">
        <v>3.56</v>
      </c>
      <c r="D7" s="586">
        <f>C7/1000</f>
        <v>3.5600000000000002E-3</v>
      </c>
      <c r="E7" s="579" t="s">
        <v>2</v>
      </c>
      <c r="F7" s="579" t="s">
        <v>801</v>
      </c>
    </row>
    <row r="8" spans="2:6" s="572" customFormat="1" ht="18.75" customHeight="1" thickBot="1">
      <c r="B8" s="576" t="s">
        <v>802</v>
      </c>
      <c r="C8" s="755" t="s">
        <v>1078</v>
      </c>
      <c r="D8" s="596"/>
      <c r="E8" s="597"/>
      <c r="F8" s="598"/>
    </row>
    <row r="9" spans="2:6" s="572" customFormat="1">
      <c r="B9" s="576" t="s">
        <v>803</v>
      </c>
      <c r="C9" s="583">
        <v>7850</v>
      </c>
      <c r="D9" s="584"/>
      <c r="E9" s="579" t="s">
        <v>804</v>
      </c>
      <c r="F9" s="579"/>
    </row>
    <row r="10" spans="2:6" s="572" customFormat="1">
      <c r="B10" s="576" t="s">
        <v>805</v>
      </c>
      <c r="C10" s="585">
        <v>486</v>
      </c>
      <c r="D10" s="586"/>
      <c r="E10" s="579" t="s">
        <v>806</v>
      </c>
      <c r="F10" s="579"/>
    </row>
    <row r="11" spans="2:6" s="572" customFormat="1">
      <c r="B11" s="576" t="s">
        <v>807</v>
      </c>
      <c r="C11" s="583">
        <v>50</v>
      </c>
      <c r="D11" s="584"/>
      <c r="E11" s="579" t="s">
        <v>808</v>
      </c>
      <c r="F11" s="579"/>
    </row>
    <row r="12" spans="2:6" s="572" customFormat="1">
      <c r="B12" s="576" t="s">
        <v>809</v>
      </c>
      <c r="C12" s="585">
        <v>2144</v>
      </c>
      <c r="D12" s="586"/>
      <c r="E12" s="579" t="s">
        <v>810</v>
      </c>
      <c r="F12" s="579"/>
    </row>
    <row r="13" spans="2:6" s="572" customFormat="1" ht="13.5" thickBot="1">
      <c r="B13" s="576" t="s">
        <v>811</v>
      </c>
      <c r="C13" s="707">
        <f>C11/(C9*C10)</f>
        <v>1.3105816361301146E-5</v>
      </c>
      <c r="D13" s="584"/>
      <c r="E13" s="579" t="s">
        <v>812</v>
      </c>
      <c r="F13" s="579"/>
    </row>
    <row r="14" spans="2:6" s="572" customFormat="1" ht="13.5" thickBot="1">
      <c r="B14" s="576" t="s">
        <v>813</v>
      </c>
      <c r="C14" s="683">
        <f>(C13*C46)/(D39^2)</f>
        <v>0.2408099227558827</v>
      </c>
      <c r="D14" s="584"/>
      <c r="E14" s="579" t="s">
        <v>64</v>
      </c>
      <c r="F14" s="579"/>
    </row>
    <row r="15" spans="2:6" s="572" customFormat="1" ht="13.5" thickBot="1">
      <c r="B15" s="576" t="s">
        <v>814</v>
      </c>
      <c r="C15" s="683">
        <f>($C$12*$D$39)/$C$11</f>
        <v>3.8163200000000001E-2</v>
      </c>
      <c r="D15" s="586"/>
      <c r="E15" s="579" t="s">
        <v>64</v>
      </c>
      <c r="F15" s="579"/>
    </row>
    <row r="16" spans="2:6" s="572" customFormat="1" ht="13.5" thickBot="1">
      <c r="B16" s="576" t="s">
        <v>815</v>
      </c>
      <c r="C16" s="705">
        <v>10</v>
      </c>
      <c r="D16" s="584"/>
      <c r="E16" s="579" t="s">
        <v>810</v>
      </c>
      <c r="F16" s="579"/>
    </row>
    <row r="17" spans="2:6" s="572" customFormat="1" ht="13.5" thickBot="1">
      <c r="B17" s="577" t="s">
        <v>816</v>
      </c>
      <c r="C17" s="706">
        <f>(C16*D39)/C11</f>
        <v>1.7799999999999999E-4</v>
      </c>
      <c r="D17" s="587"/>
      <c r="E17" s="580" t="s">
        <v>64</v>
      </c>
      <c r="F17" s="580"/>
    </row>
    <row r="18" spans="2:6" s="572" customFormat="1" ht="13.5" thickBot="1">
      <c r="C18" s="582"/>
      <c r="D18" s="582"/>
    </row>
    <row r="19" spans="2:6" s="572" customFormat="1" ht="13.5" thickBot="1">
      <c r="B19" s="573" t="s">
        <v>817</v>
      </c>
      <c r="C19" s="797" t="s">
        <v>795</v>
      </c>
      <c r="D19" s="798"/>
      <c r="E19" s="592" t="s">
        <v>796</v>
      </c>
      <c r="F19" s="592" t="s">
        <v>797</v>
      </c>
    </row>
    <row r="20" spans="2:6" s="572" customFormat="1" ht="21.75" customHeight="1" thickBot="1">
      <c r="B20" s="591" t="s">
        <v>802</v>
      </c>
      <c r="C20" s="755" t="s">
        <v>1121</v>
      </c>
      <c r="D20" s="596"/>
      <c r="E20" s="597"/>
      <c r="F20" s="598"/>
    </row>
    <row r="21" spans="2:6" s="572" customFormat="1">
      <c r="B21" s="576" t="s">
        <v>818</v>
      </c>
      <c r="C21" s="760">
        <v>2</v>
      </c>
      <c r="D21" s="594">
        <f>C21/1000</f>
        <v>2E-3</v>
      </c>
      <c r="E21" s="595" t="s">
        <v>2</v>
      </c>
      <c r="F21" s="595" t="s">
        <v>801</v>
      </c>
    </row>
    <row r="22" spans="2:6" s="572" customFormat="1">
      <c r="B22" s="576" t="s">
        <v>803</v>
      </c>
      <c r="C22" s="583">
        <f>(1220+1290)/2</f>
        <v>1255</v>
      </c>
      <c r="D22" s="584"/>
      <c r="E22" s="579" t="s">
        <v>804</v>
      </c>
      <c r="F22" s="579"/>
    </row>
    <row r="23" spans="2:6" s="572" customFormat="1">
      <c r="B23" s="576" t="s">
        <v>805</v>
      </c>
      <c r="C23" s="583">
        <v>1800</v>
      </c>
      <c r="D23" s="584"/>
      <c r="E23" s="579" t="s">
        <v>806</v>
      </c>
      <c r="F23" s="579"/>
    </row>
    <row r="24" spans="2:6" s="572" customFormat="1">
      <c r="B24" s="576" t="s">
        <v>807</v>
      </c>
      <c r="C24" s="697">
        <f>(0.13+0.22)/2</f>
        <v>0.17499999999999999</v>
      </c>
      <c r="D24" s="586"/>
      <c r="E24" s="579" t="s">
        <v>808</v>
      </c>
      <c r="F24" s="579"/>
    </row>
    <row r="25" spans="2:6" s="572" customFormat="1" ht="13.5" thickBot="1">
      <c r="B25" s="576" t="s">
        <v>819</v>
      </c>
      <c r="C25" s="707">
        <f>C24/(C22*C23)</f>
        <v>7.7467906153165109E-8</v>
      </c>
      <c r="D25" s="584"/>
      <c r="E25" s="579" t="s">
        <v>810</v>
      </c>
      <c r="F25" s="579"/>
    </row>
    <row r="26" spans="2:6" s="572" customFormat="1" ht="13.5" thickBot="1">
      <c r="B26" s="576" t="s">
        <v>820</v>
      </c>
      <c r="C26" s="683">
        <f>(C25*C46)/D40^2</f>
        <v>4.5099541059191684E-3</v>
      </c>
      <c r="D26" s="584"/>
      <c r="E26" s="579" t="s">
        <v>812</v>
      </c>
      <c r="F26" s="579"/>
    </row>
    <row r="27" spans="2:6" s="572" customFormat="1" ht="13.5" thickBot="1">
      <c r="B27" s="576" t="s">
        <v>821</v>
      </c>
      <c r="C27" s="708">
        <f>(C12*D40)/C24</f>
        <v>6.1257142857142863</v>
      </c>
      <c r="D27" s="586"/>
      <c r="E27" s="579" t="s">
        <v>64</v>
      </c>
      <c r="F27" s="579"/>
    </row>
    <row r="28" spans="2:6" s="572" customFormat="1">
      <c r="B28" s="576" t="s">
        <v>928</v>
      </c>
      <c r="C28" s="593">
        <f>(C22*C23+C9*C10)</f>
        <v>6074100</v>
      </c>
      <c r="D28" s="584"/>
      <c r="E28" s="579" t="s">
        <v>64</v>
      </c>
      <c r="F28" s="579"/>
    </row>
    <row r="29" spans="2:6" s="572" customFormat="1">
      <c r="B29" s="576" t="s">
        <v>929</v>
      </c>
      <c r="C29" s="583">
        <f>C24/C28</f>
        <v>2.8810852636604597E-8</v>
      </c>
      <c r="D29" s="584"/>
      <c r="E29" s="579" t="s">
        <v>810</v>
      </c>
      <c r="F29" s="579"/>
    </row>
    <row r="30" spans="2:6" s="572" customFormat="1" ht="13.5" thickBot="1">
      <c r="B30" s="576" t="s">
        <v>930</v>
      </c>
      <c r="C30" s="709">
        <f>C11/C28</f>
        <v>8.2316721818870282E-6</v>
      </c>
      <c r="D30" s="586"/>
      <c r="E30" s="579" t="s">
        <v>810</v>
      </c>
      <c r="F30" s="579"/>
    </row>
    <row r="31" spans="2:6" s="572" customFormat="1" ht="13.5" thickBot="1">
      <c r="B31" s="576" t="s">
        <v>931</v>
      </c>
      <c r="C31" s="683">
        <f>(C29*C46)/D40^2</f>
        <v>1.6772832724636412E-3</v>
      </c>
      <c r="D31" s="584"/>
      <c r="E31" s="579" t="s">
        <v>64</v>
      </c>
      <c r="F31" s="579"/>
    </row>
    <row r="32" spans="2:6" s="572" customFormat="1" ht="13.5" thickBot="1">
      <c r="B32" s="577" t="s">
        <v>932</v>
      </c>
      <c r="C32" s="706">
        <f>(C30*C46)/D39^2</f>
        <v>0.15125103905203535</v>
      </c>
      <c r="D32" s="587"/>
      <c r="E32" s="580" t="s">
        <v>64</v>
      </c>
      <c r="F32" s="580"/>
    </row>
    <row r="33" spans="2:6" s="572" customFormat="1" ht="13.5" thickBot="1">
      <c r="C33" s="582"/>
      <c r="D33" s="582"/>
    </row>
    <row r="34" spans="2:6" s="572" customFormat="1" ht="13.5" thickBot="1">
      <c r="B34" s="573" t="s">
        <v>822</v>
      </c>
      <c r="C34" s="799" t="s">
        <v>795</v>
      </c>
      <c r="D34" s="800"/>
      <c r="E34" s="574" t="s">
        <v>796</v>
      </c>
      <c r="F34" s="574" t="s">
        <v>797</v>
      </c>
    </row>
    <row r="35" spans="2:6" s="572" customFormat="1">
      <c r="B35" s="575" t="s">
        <v>514</v>
      </c>
      <c r="C35" s="588">
        <f>C21+C7</f>
        <v>5.5600000000000005</v>
      </c>
      <c r="D35" s="589">
        <f>D21+D7</f>
        <v>5.5600000000000007E-3</v>
      </c>
      <c r="E35" s="578" t="s">
        <v>2</v>
      </c>
      <c r="F35" s="578" t="s">
        <v>801</v>
      </c>
    </row>
    <row r="36" spans="2:6" s="572" customFormat="1">
      <c r="B36" s="576" t="s">
        <v>823</v>
      </c>
      <c r="C36" s="583">
        <v>5</v>
      </c>
      <c r="D36" s="584"/>
      <c r="E36" s="579" t="s">
        <v>64</v>
      </c>
      <c r="F36" s="579"/>
    </row>
    <row r="37" spans="2:6" s="572" customFormat="1">
      <c r="B37" s="576" t="s">
        <v>824</v>
      </c>
      <c r="C37" s="583"/>
      <c r="D37" s="584"/>
      <c r="E37" s="579"/>
      <c r="F37" s="579"/>
    </row>
    <row r="38" spans="2:6" s="572" customFormat="1">
      <c r="B38" s="576" t="s">
        <v>825</v>
      </c>
      <c r="C38" s="583">
        <v>5</v>
      </c>
      <c r="D38" s="584"/>
      <c r="E38" s="579" t="s">
        <v>64</v>
      </c>
      <c r="F38" s="579"/>
    </row>
    <row r="39" spans="2:6" s="572" customFormat="1">
      <c r="B39" s="576" t="s">
        <v>826</v>
      </c>
      <c r="C39" s="692">
        <f>C7/(C36-1)</f>
        <v>0.89</v>
      </c>
      <c r="D39" s="590">
        <f>C39/1000</f>
        <v>8.9000000000000006E-4</v>
      </c>
      <c r="E39" s="579" t="s">
        <v>2</v>
      </c>
      <c r="F39" s="579" t="s">
        <v>801</v>
      </c>
    </row>
    <row r="40" spans="2:6" s="572" customFormat="1">
      <c r="B40" s="576" t="s">
        <v>827</v>
      </c>
      <c r="C40" s="692">
        <f>C21/(C38-1)</f>
        <v>0.5</v>
      </c>
      <c r="D40" s="590">
        <f>C40/1000</f>
        <v>5.0000000000000001E-4</v>
      </c>
      <c r="E40" s="579" t="s">
        <v>2</v>
      </c>
      <c r="F40" s="579" t="s">
        <v>801</v>
      </c>
    </row>
    <row r="41" spans="2:6" s="572" customFormat="1">
      <c r="B41" s="576" t="s">
        <v>828</v>
      </c>
      <c r="C41" s="701">
        <f>(D39^2)/(2*C13*(1+C15))</f>
        <v>2.9108532357918295E-2</v>
      </c>
      <c r="D41" s="702">
        <f>(D39^2)/(2*C13*(1+C17))</f>
        <v>3.0214029002837501E-2</v>
      </c>
      <c r="E41" s="579"/>
      <c r="F41" s="579"/>
    </row>
    <row r="42" spans="2:6" s="572" customFormat="1">
      <c r="B42" s="576" t="s">
        <v>829</v>
      </c>
      <c r="C42" s="701">
        <f>(D40^2)/(2*C25*(1+C27))</f>
        <v>0.22644346431435444</v>
      </c>
      <c r="D42" s="584" t="s">
        <v>64</v>
      </c>
      <c r="E42" s="579"/>
      <c r="F42" s="579"/>
    </row>
    <row r="43" spans="2:6" s="572" customFormat="1" ht="13.5" thickBot="1">
      <c r="B43" s="577" t="s">
        <v>830</v>
      </c>
      <c r="C43" s="699"/>
      <c r="D43" s="700"/>
      <c r="E43" s="698"/>
      <c r="F43" s="698"/>
    </row>
    <row r="44" spans="2:6" s="572" customFormat="1" ht="13.5" thickBot="1">
      <c r="B44" s="577" t="s">
        <v>933</v>
      </c>
      <c r="C44" s="703">
        <f>MIN(C41:C42,D41)</f>
        <v>2.9108532357918295E-2</v>
      </c>
      <c r="D44" s="587"/>
      <c r="E44" s="580"/>
      <c r="F44" s="580"/>
    </row>
    <row r="45" spans="2:6" s="572" customFormat="1" ht="13.5" thickBot="1">
      <c r="C45" s="582"/>
      <c r="D45" s="582"/>
    </row>
    <row r="46" spans="2:6" s="572" customFormat="1" ht="13.5" thickBot="1">
      <c r="B46" s="581" t="s">
        <v>653</v>
      </c>
      <c r="C46" s="704">
        <f>C44-(C47*C44)</f>
        <v>1.4554266178959148E-2</v>
      </c>
      <c r="D46" s="582"/>
    </row>
    <row r="47" spans="2:6" s="572" customFormat="1" ht="13.5" thickBot="1">
      <c r="B47" s="581" t="s">
        <v>934</v>
      </c>
      <c r="C47" s="711">
        <v>0.5</v>
      </c>
      <c r="D47" s="582"/>
    </row>
    <row r="48" spans="2:6" s="572" customFormat="1">
      <c r="C48" s="582"/>
      <c r="D48" s="582"/>
    </row>
    <row r="49" spans="2:4" s="572" customFormat="1">
      <c r="B49" s="75" t="s">
        <v>832</v>
      </c>
      <c r="C49" s="582"/>
      <c r="D49" s="582"/>
    </row>
    <row r="50" spans="2:4" s="572" customFormat="1">
      <c r="C50" s="582"/>
      <c r="D50" s="582"/>
    </row>
    <row r="51" spans="2:4" s="572" customFormat="1">
      <c r="C51" s="582"/>
      <c r="D51" s="582"/>
    </row>
    <row r="52" spans="2:4" s="572" customFormat="1">
      <c r="C52" s="582"/>
      <c r="D52" s="582"/>
    </row>
    <row r="53" spans="2:4" s="572" customFormat="1">
      <c r="C53" s="582"/>
      <c r="D53" s="582"/>
    </row>
    <row r="54" spans="2:4" s="572" customFormat="1">
      <c r="C54" s="582"/>
      <c r="D54" s="582"/>
    </row>
    <row r="55" spans="2:4" s="572" customFormat="1">
      <c r="C55" s="582"/>
      <c r="D55" s="582"/>
    </row>
    <row r="56" spans="2:4" s="572" customFormat="1">
      <c r="C56" s="582"/>
      <c r="D56" s="582"/>
    </row>
    <row r="57" spans="2:4" s="572" customFormat="1">
      <c r="C57" s="582"/>
      <c r="D57" s="582"/>
    </row>
    <row r="58" spans="2:4" s="572" customFormat="1">
      <c r="C58" s="582"/>
      <c r="D58" s="582"/>
    </row>
    <row r="59" spans="2:4" s="572" customFormat="1">
      <c r="C59" s="582"/>
      <c r="D59" s="582"/>
    </row>
    <row r="60" spans="2:4" s="572" customFormat="1">
      <c r="C60" s="582"/>
      <c r="D60" s="582"/>
    </row>
    <row r="61" spans="2:4" s="572" customFormat="1">
      <c r="C61" s="582"/>
      <c r="D61" s="582"/>
    </row>
    <row r="62" spans="2:4" s="572" customFormat="1">
      <c r="C62" s="582"/>
      <c r="D62" s="582"/>
    </row>
    <row r="63" spans="2:4" s="572" customFormat="1">
      <c r="C63" s="582"/>
      <c r="D63" s="582"/>
    </row>
    <row r="64" spans="2:4" s="572" customFormat="1">
      <c r="C64" s="582"/>
      <c r="D64" s="582"/>
    </row>
    <row r="65" spans="2:20">
      <c r="H65" s="572"/>
    </row>
    <row r="66" spans="2:20">
      <c r="H66" s="572"/>
    </row>
    <row r="67" spans="2:20">
      <c r="H67" s="572"/>
    </row>
    <row r="68" spans="2:20">
      <c r="H68" s="572"/>
    </row>
    <row r="69" spans="2:20">
      <c r="H69" s="572"/>
    </row>
    <row r="70" spans="2:20">
      <c r="B70" s="75" t="s">
        <v>1123</v>
      </c>
      <c r="H70" s="572"/>
      <c r="N70" s="75" t="s">
        <v>935</v>
      </c>
    </row>
    <row r="71" spans="2:20" ht="13.5" thickBot="1">
      <c r="H71" s="572"/>
    </row>
    <row r="72" spans="2:20" s="582" customFormat="1" ht="13.5" thickBot="1">
      <c r="B72" s="599">
        <f>C36+C38</f>
        <v>10</v>
      </c>
      <c r="C72" s="600" t="s">
        <v>834</v>
      </c>
      <c r="D72" s="694">
        <v>0</v>
      </c>
      <c r="E72" s="695">
        <f>D73*$C$40</f>
        <v>0.5</v>
      </c>
      <c r="F72" s="695">
        <f>E73*$C$40</f>
        <v>1</v>
      </c>
      <c r="G72" s="695">
        <f>F73*$C$40</f>
        <v>1.5</v>
      </c>
      <c r="H72" s="683">
        <f>G73*$C$40</f>
        <v>2</v>
      </c>
      <c r="I72" s="695">
        <f>D73*$C$39+$H$72</f>
        <v>2.89</v>
      </c>
      <c r="J72" s="695">
        <f>E73*$C$39+$H$72</f>
        <v>3.7800000000000002</v>
      </c>
      <c r="K72" s="695">
        <f>F73*$C$39+$H$72</f>
        <v>4.67</v>
      </c>
      <c r="L72" s="696">
        <f>G73*$C$39+$H$72</f>
        <v>5.5600000000000005</v>
      </c>
      <c r="N72" s="599">
        <f>C36</f>
        <v>5</v>
      </c>
      <c r="O72" s="600" t="s">
        <v>834</v>
      </c>
      <c r="P72" s="694">
        <v>0</v>
      </c>
      <c r="Q72" s="695">
        <f>P73*$C$39</f>
        <v>0.89</v>
      </c>
      <c r="R72" s="695">
        <f>Q73*$C$39</f>
        <v>1.78</v>
      </c>
      <c r="S72" s="695">
        <f>R73*$C$39</f>
        <v>2.67</v>
      </c>
      <c r="T72" s="696">
        <f>S73*$C$39</f>
        <v>3.56</v>
      </c>
    </row>
    <row r="73" spans="2:20" s="582" customFormat="1" ht="13.5" thickBot="1">
      <c r="B73" s="601" t="s">
        <v>833</v>
      </c>
      <c r="C73" s="602">
        <f>C46</f>
        <v>1.4554266178959148E-2</v>
      </c>
      <c r="D73" s="684">
        <v>1</v>
      </c>
      <c r="E73" s="685">
        <v>2</v>
      </c>
      <c r="F73" s="686">
        <v>3</v>
      </c>
      <c r="G73" s="687">
        <v>4</v>
      </c>
      <c r="H73" s="693">
        <v>5</v>
      </c>
      <c r="I73" s="691">
        <v>6</v>
      </c>
      <c r="J73" s="690">
        <v>7</v>
      </c>
      <c r="K73" s="689">
        <v>8</v>
      </c>
      <c r="L73" s="688">
        <v>9</v>
      </c>
      <c r="N73" s="601" t="s">
        <v>833</v>
      </c>
      <c r="O73" s="602">
        <f>C73</f>
        <v>1.4554266178959148E-2</v>
      </c>
      <c r="P73" s="713">
        <v>1</v>
      </c>
      <c r="Q73" s="714">
        <v>2</v>
      </c>
      <c r="R73" s="715">
        <v>3</v>
      </c>
      <c r="S73" s="716">
        <v>4</v>
      </c>
      <c r="T73" s="717">
        <v>5</v>
      </c>
    </row>
    <row r="74" spans="2:20" s="582" customFormat="1">
      <c r="B74" s="582">
        <v>0</v>
      </c>
      <c r="C74" s="582">
        <v>0</v>
      </c>
      <c r="D74" s="712">
        <f>$C$6</f>
        <v>298</v>
      </c>
      <c r="E74" s="712">
        <f t="shared" ref="E74:L74" si="0">$C$6</f>
        <v>298</v>
      </c>
      <c r="F74" s="712">
        <f t="shared" si="0"/>
        <v>298</v>
      </c>
      <c r="G74" s="712">
        <f t="shared" si="0"/>
        <v>298</v>
      </c>
      <c r="H74" s="718">
        <f t="shared" si="0"/>
        <v>298</v>
      </c>
      <c r="I74" s="712">
        <f t="shared" si="0"/>
        <v>298</v>
      </c>
      <c r="J74" s="712">
        <f t="shared" si="0"/>
        <v>298</v>
      </c>
      <c r="K74" s="712">
        <f t="shared" si="0"/>
        <v>298</v>
      </c>
      <c r="L74" s="712">
        <f t="shared" si="0"/>
        <v>298</v>
      </c>
      <c r="N74" s="582">
        <v>0</v>
      </c>
      <c r="O74" s="582">
        <v>0</v>
      </c>
      <c r="P74" s="712">
        <f>$C$6</f>
        <v>298</v>
      </c>
      <c r="Q74" s="712">
        <f>$C$6</f>
        <v>298</v>
      </c>
      <c r="R74" s="712">
        <f>$C$6</f>
        <v>298</v>
      </c>
      <c r="S74" s="712">
        <f>$C$6</f>
        <v>298</v>
      </c>
      <c r="T74" s="712">
        <f>$C$6</f>
        <v>298</v>
      </c>
    </row>
    <row r="75" spans="2:20" s="582" customFormat="1">
      <c r="B75" s="582">
        <v>1</v>
      </c>
      <c r="C75" s="712">
        <f>$C$73*B75</f>
        <v>1.4554266178959148E-2</v>
      </c>
      <c r="D75" s="712">
        <f t="shared" ref="D75:D106" si="1">(1-2*FoAb-2*FoAb*BiCombAb)*D74+2*FoAb*E74+2*FoAb*BiCombAb*Tcomb</f>
        <v>371.81851646702387</v>
      </c>
      <c r="E75" s="712">
        <f t="shared" ref="E75:E106" si="2">FoAb*D74+(1-2*FoAb)*E74+FoAb*F74</f>
        <v>298</v>
      </c>
      <c r="F75" s="712">
        <f t="shared" ref="F75:F106" si="3">FoAb*E74+(1-2*FoAb)*F74+FoAb*G74</f>
        <v>298</v>
      </c>
      <c r="G75" s="712">
        <f t="shared" ref="G75:G106" si="4">FoAb*F74+(1-2*FoAb)*G74+FoAb*H74</f>
        <v>298</v>
      </c>
      <c r="H75" s="719">
        <f t="shared" ref="H75:H106" si="5">_FoN1*G74+(1-_FoN1-_FoN2)*H74+_FoN2*I74</f>
        <v>298</v>
      </c>
      <c r="I75" s="712">
        <f t="shared" ref="I75:I106" si="6">FoCase*H74+(1-2*FoCase)*I74+FoCase*J74</f>
        <v>298</v>
      </c>
      <c r="J75" s="712">
        <f t="shared" ref="J75:J106" si="7">FoCase*I74+(1-2*FoCase)*J74+FoCase*K74</f>
        <v>298</v>
      </c>
      <c r="K75" s="712">
        <f t="shared" ref="K75:K106" si="8">FoCase*J74+(1-2*FoCase)*K74+FoCase*L74</f>
        <v>298</v>
      </c>
      <c r="L75" s="712">
        <f t="shared" ref="L75:L106" si="9">(1-2*FoCase-2*FoCase*BiAtmCase)*L74+2*FoCase*K74+2*FoCase*BiAtmCase*Tatm</f>
        <v>298</v>
      </c>
      <c r="N75" s="582">
        <v>1</v>
      </c>
      <c r="O75" s="712">
        <f>$O$73*N75</f>
        <v>1.4554266178959148E-2</v>
      </c>
      <c r="P75" s="712">
        <f t="shared" ref="P75:P106" si="10">(1-2*FoCase-2*FoCase*BiCombCase)*P74+2*FoCase*Q74+2*FoCase*BiCombCase*Tcomb</f>
        <v>322.55588639628144</v>
      </c>
      <c r="Q75" s="712">
        <f>FoCase*P74+(1-2*FoCase)*Q74+FoCase*R74</f>
        <v>298</v>
      </c>
      <c r="R75" s="712">
        <f>FoCase*Q74+(1-2*FoCase)*R74+FoCase*S74</f>
        <v>298</v>
      </c>
      <c r="S75" s="712">
        <f>FoCase*R74+(1-2*FoCase)*S74+FoCase*T74</f>
        <v>298</v>
      </c>
      <c r="T75" s="712">
        <f t="shared" ref="T75:T106" si="11">(1-2*FoCase-2*FoCase*BiAtmCase)*T74+2*FoCase*S74+2*FoCase*BiAtmCase*Tatm</f>
        <v>298</v>
      </c>
    </row>
    <row r="76" spans="2:20" s="582" customFormat="1">
      <c r="B76" s="582">
        <v>2</v>
      </c>
      <c r="C76" s="712">
        <f t="shared" ref="C76:C139" si="12">$C$73*B76</f>
        <v>2.9108532357918295E-2</v>
      </c>
      <c r="D76" s="712">
        <f t="shared" si="1"/>
        <v>440.89247410630662</v>
      </c>
      <c r="E76" s="712">
        <f t="shared" si="2"/>
        <v>298.33291812143335</v>
      </c>
      <c r="F76" s="712">
        <f t="shared" si="3"/>
        <v>298</v>
      </c>
      <c r="G76" s="712">
        <f t="shared" si="4"/>
        <v>298</v>
      </c>
      <c r="H76" s="719">
        <f t="shared" si="5"/>
        <v>298</v>
      </c>
      <c r="I76" s="712">
        <f t="shared" si="6"/>
        <v>298</v>
      </c>
      <c r="J76" s="712">
        <f t="shared" si="7"/>
        <v>298</v>
      </c>
      <c r="K76" s="712">
        <f t="shared" si="8"/>
        <v>298</v>
      </c>
      <c r="L76" s="712">
        <f t="shared" si="9"/>
        <v>298</v>
      </c>
      <c r="N76" s="582">
        <v>2</v>
      </c>
      <c r="O76" s="712">
        <f t="shared" ref="O76:O139" si="13">$O$73*N76</f>
        <v>2.9108532357918295E-2</v>
      </c>
      <c r="P76" s="712">
        <f t="shared" si="10"/>
        <v>334.83382959442213</v>
      </c>
      <c r="Q76" s="712">
        <f t="shared" ref="Q76:Q107" si="14">FoCase*P75+(1-2*FoCase)*Q75+FoCase*R75</f>
        <v>303.91330110629076</v>
      </c>
      <c r="R76" s="712">
        <f t="shared" ref="R76:R81" si="15">FoCase*Q75+(1-2*FoCase)*R75+FoCase*S75</f>
        <v>298</v>
      </c>
      <c r="S76" s="712">
        <f t="shared" ref="S76:S81" si="16">FoCase*R75+(1-2*FoCase)*S75+FoCase*T75</f>
        <v>298</v>
      </c>
      <c r="T76" s="712">
        <f t="shared" si="11"/>
        <v>298</v>
      </c>
    </row>
    <row r="77" spans="2:20" s="582" customFormat="1">
      <c r="B77" s="582">
        <v>3</v>
      </c>
      <c r="C77" s="712">
        <f t="shared" si="12"/>
        <v>4.3662798536877441E-2</v>
      </c>
      <c r="D77" s="712">
        <f t="shared" si="1"/>
        <v>505.52982420851407</v>
      </c>
      <c r="E77" s="712">
        <f t="shared" si="2"/>
        <v>298.97435373083664</v>
      </c>
      <c r="F77" s="712">
        <f t="shared" si="3"/>
        <v>298.0015014454487</v>
      </c>
      <c r="G77" s="712">
        <f t="shared" si="4"/>
        <v>298</v>
      </c>
      <c r="H77" s="719">
        <f t="shared" si="5"/>
        <v>298</v>
      </c>
      <c r="I77" s="712">
        <f t="shared" si="6"/>
        <v>298</v>
      </c>
      <c r="J77" s="712">
        <f t="shared" si="7"/>
        <v>298</v>
      </c>
      <c r="K77" s="712">
        <f t="shared" si="8"/>
        <v>298</v>
      </c>
      <c r="L77" s="712">
        <f t="shared" si="9"/>
        <v>298</v>
      </c>
      <c r="N77" s="582">
        <v>3</v>
      </c>
      <c r="O77" s="712">
        <f t="shared" si="13"/>
        <v>4.3662798536877441E-2</v>
      </c>
      <c r="P77" s="712">
        <f t="shared" si="10"/>
        <v>343.82076435876877</v>
      </c>
      <c r="Q77" s="712">
        <f t="shared" si="14"/>
        <v>309.93528960045057</v>
      </c>
      <c r="R77" s="712">
        <f t="shared" si="15"/>
        <v>299.42398158263813</v>
      </c>
      <c r="S77" s="712">
        <f t="shared" si="16"/>
        <v>298</v>
      </c>
      <c r="T77" s="712">
        <f t="shared" si="11"/>
        <v>298</v>
      </c>
    </row>
    <row r="78" spans="2:20" s="582" customFormat="1">
      <c r="B78" s="582">
        <v>4</v>
      </c>
      <c r="C78" s="712">
        <f t="shared" si="12"/>
        <v>5.821706471583659E-2</v>
      </c>
      <c r="D78" s="712">
        <f t="shared" si="1"/>
        <v>566.01850493059635</v>
      </c>
      <c r="E78" s="712">
        <f t="shared" si="2"/>
        <v>299.90152190385851</v>
      </c>
      <c r="F78" s="712">
        <f t="shared" si="3"/>
        <v>298.00588219315756</v>
      </c>
      <c r="G78" s="712">
        <f t="shared" si="4"/>
        <v>298.00000677145005</v>
      </c>
      <c r="H78" s="719">
        <f t="shared" si="5"/>
        <v>298</v>
      </c>
      <c r="I78" s="712">
        <f t="shared" si="6"/>
        <v>298</v>
      </c>
      <c r="J78" s="712">
        <f t="shared" si="7"/>
        <v>298</v>
      </c>
      <c r="K78" s="712">
        <f t="shared" si="8"/>
        <v>298</v>
      </c>
      <c r="L78" s="712">
        <f t="shared" si="9"/>
        <v>298</v>
      </c>
      <c r="N78" s="582">
        <v>4</v>
      </c>
      <c r="O78" s="712">
        <f t="shared" si="13"/>
        <v>5.821706471583659E-2</v>
      </c>
      <c r="P78" s="712">
        <f t="shared" si="10"/>
        <v>351.21454090917302</v>
      </c>
      <c r="Q78" s="712">
        <f t="shared" si="14"/>
        <v>315.56402088771489</v>
      </c>
      <c r="R78" s="712">
        <f t="shared" si="15"/>
        <v>301.61229995955</v>
      </c>
      <c r="S78" s="712">
        <f t="shared" si="16"/>
        <v>298.34290889492092</v>
      </c>
      <c r="T78" s="712">
        <f t="shared" si="11"/>
        <v>298</v>
      </c>
    </row>
    <row r="79" spans="2:20" s="582" customFormat="1">
      <c r="B79" s="582">
        <v>5</v>
      </c>
      <c r="C79" s="712">
        <f t="shared" si="12"/>
        <v>7.2771330894795733E-2</v>
      </c>
      <c r="D79" s="712">
        <f t="shared" si="1"/>
        <v>622.62774217925869</v>
      </c>
      <c r="E79" s="712">
        <f t="shared" si="2"/>
        <v>301.09314803601814</v>
      </c>
      <c r="F79" s="712">
        <f t="shared" si="3"/>
        <v>298.01440494337197</v>
      </c>
      <c r="G79" s="712">
        <f t="shared" si="4"/>
        <v>298.00003323879338</v>
      </c>
      <c r="H79" s="719">
        <f t="shared" si="5"/>
        <v>298.00000001135766</v>
      </c>
      <c r="I79" s="712">
        <f t="shared" si="6"/>
        <v>298</v>
      </c>
      <c r="J79" s="712">
        <f t="shared" si="7"/>
        <v>298</v>
      </c>
      <c r="K79" s="712">
        <f t="shared" si="8"/>
        <v>298</v>
      </c>
      <c r="L79" s="712">
        <f t="shared" si="9"/>
        <v>298</v>
      </c>
      <c r="N79" s="582">
        <v>5</v>
      </c>
      <c r="O79" s="712">
        <f t="shared" si="13"/>
        <v>7.2771330894795733E-2</v>
      </c>
      <c r="P79" s="712">
        <f t="shared" si="10"/>
        <v>357.6223378773746</v>
      </c>
      <c r="Q79" s="712">
        <f t="shared" si="14"/>
        <v>320.78930702126627</v>
      </c>
      <c r="R79" s="712">
        <f t="shared" si="15"/>
        <v>304.18471098884095</v>
      </c>
      <c r="S79" s="712">
        <f t="shared" si="16"/>
        <v>299.04763484015484</v>
      </c>
      <c r="T79" s="712">
        <f t="shared" si="11"/>
        <v>298.16515172899642</v>
      </c>
    </row>
    <row r="80" spans="2:20" s="582" customFormat="1">
      <c r="B80" s="582">
        <v>6</v>
      </c>
      <c r="C80" s="712">
        <f t="shared" si="12"/>
        <v>8.7325597073754882E-2</v>
      </c>
      <c r="D80" s="712">
        <f t="shared" si="1"/>
        <v>675.60926593177248</v>
      </c>
      <c r="E80" s="712">
        <f t="shared" si="2"/>
        <v>302.52936930901774</v>
      </c>
      <c r="F80" s="712">
        <f t="shared" si="3"/>
        <v>298.02822511769568</v>
      </c>
      <c r="G80" s="712">
        <f t="shared" si="4"/>
        <v>298.0000979046672</v>
      </c>
      <c r="H80" s="719">
        <f t="shared" si="5"/>
        <v>298.00000006537164</v>
      </c>
      <c r="I80" s="712">
        <f t="shared" si="6"/>
        <v>298.00000000273508</v>
      </c>
      <c r="J80" s="712">
        <f t="shared" si="7"/>
        <v>298</v>
      </c>
      <c r="K80" s="712">
        <f t="shared" si="8"/>
        <v>298</v>
      </c>
      <c r="L80" s="712">
        <f t="shared" si="9"/>
        <v>298</v>
      </c>
      <c r="N80" s="582">
        <v>6</v>
      </c>
      <c r="O80" s="712">
        <f t="shared" si="13"/>
        <v>8.7325597073754882E-2</v>
      </c>
      <c r="P80" s="712">
        <f t="shared" si="10"/>
        <v>363.3428378618712</v>
      </c>
      <c r="Q80" s="712">
        <f t="shared" si="14"/>
        <v>325.66051484862976</v>
      </c>
      <c r="R80" s="712">
        <f t="shared" si="15"/>
        <v>306.94620356624574</v>
      </c>
      <c r="S80" s="712">
        <f t="shared" si="16"/>
        <v>300.07218306087958</v>
      </c>
      <c r="T80" s="712">
        <f t="shared" si="11"/>
        <v>298.59015895047696</v>
      </c>
    </row>
    <row r="81" spans="2:20" s="582" customFormat="1">
      <c r="B81" s="582">
        <v>7</v>
      </c>
      <c r="C81" s="712">
        <f t="shared" si="12"/>
        <v>0.10187986325271403</v>
      </c>
      <c r="D81" s="712">
        <f t="shared" si="1"/>
        <v>725.19844749108199</v>
      </c>
      <c r="E81" s="712">
        <f t="shared" si="2"/>
        <v>304.19164256690044</v>
      </c>
      <c r="F81" s="712">
        <f t="shared" si="3"/>
        <v>298.04839821898287</v>
      </c>
      <c r="G81" s="712">
        <f t="shared" si="4"/>
        <v>298.00022431585637</v>
      </c>
      <c r="H81" s="719">
        <f t="shared" si="5"/>
        <v>298.00000022000199</v>
      </c>
      <c r="I81" s="712">
        <f t="shared" si="6"/>
        <v>298.00000001716</v>
      </c>
      <c r="J81" s="712">
        <f t="shared" si="7"/>
        <v>298.00000000065859</v>
      </c>
      <c r="K81" s="712">
        <f t="shared" si="8"/>
        <v>298</v>
      </c>
      <c r="L81" s="712">
        <f t="shared" si="9"/>
        <v>298</v>
      </c>
      <c r="N81" s="582">
        <v>7</v>
      </c>
      <c r="O81" s="712">
        <f t="shared" si="13"/>
        <v>0.10187986325271403</v>
      </c>
      <c r="P81" s="712">
        <f t="shared" si="10"/>
        <v>368.54915821538998</v>
      </c>
      <c r="Q81" s="712">
        <f t="shared" si="14"/>
        <v>330.2282002883702</v>
      </c>
      <c r="R81" s="712">
        <f t="shared" si="15"/>
        <v>309.79746307366656</v>
      </c>
      <c r="S81" s="712">
        <f t="shared" si="16"/>
        <v>301.37062929625074</v>
      </c>
      <c r="T81" s="712">
        <f t="shared" si="11"/>
        <v>299.30388058023107</v>
      </c>
    </row>
    <row r="82" spans="2:20" s="582" customFormat="1">
      <c r="B82" s="582">
        <v>8</v>
      </c>
      <c r="C82" s="712">
        <f t="shared" si="12"/>
        <v>0.11643412943167318</v>
      </c>
      <c r="D82" s="712">
        <f t="shared" si="1"/>
        <v>771.61536281483745</v>
      </c>
      <c r="E82" s="712">
        <f t="shared" si="2"/>
        <v>306.06265818531762</v>
      </c>
      <c r="F82" s="712">
        <f t="shared" si="3"/>
        <v>298.07588670696123</v>
      </c>
      <c r="G82" s="712">
        <f t="shared" si="4"/>
        <v>298.0004405672866</v>
      </c>
      <c r="H82" s="719">
        <f t="shared" si="5"/>
        <v>298.00000056519411</v>
      </c>
      <c r="I82" s="712">
        <f t="shared" si="6"/>
        <v>298.00000006203265</v>
      </c>
      <c r="J82" s="712">
        <f t="shared" si="7"/>
        <v>298.00000000447369</v>
      </c>
      <c r="K82" s="712">
        <f t="shared" si="8"/>
        <v>298.00000000015859</v>
      </c>
      <c r="L82" s="712">
        <f t="shared" si="9"/>
        <v>298</v>
      </c>
      <c r="N82" s="582">
        <v>8</v>
      </c>
      <c r="O82" s="712">
        <f t="shared" si="13"/>
        <v>0.11643412943167318</v>
      </c>
      <c r="P82" s="712">
        <f t="shared" si="10"/>
        <v>373.3522063479835</v>
      </c>
      <c r="Q82" s="712">
        <f t="shared" si="14"/>
        <v>334.53634295618872</v>
      </c>
      <c r="R82" s="712">
        <f t="shared" ref="R82:R145" si="17">FoCase*Q81+(1-2*FoCase)*R81+FoCase*S81</f>
        <v>312.68812213316892</v>
      </c>
      <c r="S82" s="712">
        <f t="shared" ref="S82:S145" si="18">FoCase*R81+(1-2*FoCase)*S81+FoCase*T81</f>
        <v>302.90220088860639</v>
      </c>
      <c r="T82" s="712">
        <f t="shared" si="11"/>
        <v>300.29915599804417</v>
      </c>
    </row>
    <row r="83" spans="2:20" s="582" customFormat="1">
      <c r="B83" s="582">
        <v>9</v>
      </c>
      <c r="C83" s="712">
        <f t="shared" si="12"/>
        <v>0.13098839561063233</v>
      </c>
      <c r="D83" s="712">
        <f t="shared" si="1"/>
        <v>815.06578672388196</v>
      </c>
      <c r="E83" s="712">
        <f t="shared" si="2"/>
        <v>308.12625954426147</v>
      </c>
      <c r="F83" s="712">
        <f t="shared" si="3"/>
        <v>298.11156642115571</v>
      </c>
      <c r="G83" s="712">
        <f t="shared" si="4"/>
        <v>298.00077884152483</v>
      </c>
      <c r="H83" s="719">
        <f t="shared" si="5"/>
        <v>298.00000122709855</v>
      </c>
      <c r="I83" s="712">
        <f t="shared" si="6"/>
        <v>298.00000016933814</v>
      </c>
      <c r="J83" s="712">
        <f t="shared" si="7"/>
        <v>298.00000001729535</v>
      </c>
      <c r="K83" s="712">
        <f t="shared" si="8"/>
        <v>298.00000000115949</v>
      </c>
      <c r="L83" s="712">
        <f t="shared" si="9"/>
        <v>298.0000000000764</v>
      </c>
      <c r="N83" s="582">
        <v>9</v>
      </c>
      <c r="O83" s="712">
        <f t="shared" si="13"/>
        <v>0.13098839561063233</v>
      </c>
      <c r="P83" s="712">
        <f t="shared" si="10"/>
        <v>377.82861742039768</v>
      </c>
      <c r="Q83" s="712">
        <f t="shared" si="14"/>
        <v>338.62231965252488</v>
      </c>
      <c r="R83" s="712">
        <f t="shared" si="17"/>
        <v>315.5928435629155</v>
      </c>
      <c r="S83" s="712">
        <f t="shared" si="18"/>
        <v>304.63190878857824</v>
      </c>
      <c r="T83" s="712">
        <f t="shared" si="11"/>
        <v>301.55263697328706</v>
      </c>
    </row>
    <row r="84" spans="2:20" s="582" customFormat="1">
      <c r="B84" s="582">
        <v>10</v>
      </c>
      <c r="C84" s="712">
        <f t="shared" si="12"/>
        <v>0.14554266178959147</v>
      </c>
      <c r="D84" s="712">
        <f t="shared" si="1"/>
        <v>855.74212248334118</v>
      </c>
      <c r="E84" s="712">
        <f t="shared" si="2"/>
        <v>310.36736773994784</v>
      </c>
      <c r="F84" s="712">
        <f t="shared" si="3"/>
        <v>298.15623258062612</v>
      </c>
      <c r="G84" s="712">
        <f t="shared" si="4"/>
        <v>298.0012749814191</v>
      </c>
      <c r="H84" s="719">
        <f t="shared" si="5"/>
        <v>298.00000237139079</v>
      </c>
      <c r="I84" s="712">
        <f t="shared" si="6"/>
        <v>298.00000038744395</v>
      </c>
      <c r="J84" s="712">
        <f t="shared" si="7"/>
        <v>298.00000005002312</v>
      </c>
      <c r="K84" s="712">
        <f t="shared" si="8"/>
        <v>298.00000000478434</v>
      </c>
      <c r="L84" s="712">
        <f t="shared" si="9"/>
        <v>298.00000000059805</v>
      </c>
      <c r="N84" s="582">
        <v>10</v>
      </c>
      <c r="O84" s="712">
        <f t="shared" si="13"/>
        <v>0.14554266178959147</v>
      </c>
      <c r="P84" s="712">
        <f t="shared" si="10"/>
        <v>382.03471042185885</v>
      </c>
      <c r="Q84" s="712">
        <f t="shared" si="14"/>
        <v>342.51785883130322</v>
      </c>
      <c r="R84" s="712">
        <f t="shared" si="17"/>
        <v>318.49906806482238</v>
      </c>
      <c r="S84" s="712">
        <f t="shared" si="18"/>
        <v>306.52989143693401</v>
      </c>
      <c r="T84" s="712">
        <f t="shared" si="11"/>
        <v>303.03537082761267</v>
      </c>
    </row>
    <row r="85" spans="2:20" s="582" customFormat="1">
      <c r="B85" s="582">
        <v>11</v>
      </c>
      <c r="C85" s="712">
        <f t="shared" si="12"/>
        <v>0.16009692796855063</v>
      </c>
      <c r="D85" s="712">
        <f t="shared" si="1"/>
        <v>893.82427095738706</v>
      </c>
      <c r="E85" s="712">
        <f t="shared" si="2"/>
        <v>312.77191119521774</v>
      </c>
      <c r="F85" s="712">
        <f t="shared" si="3"/>
        <v>298.21060538811508</v>
      </c>
      <c r="G85" s="712">
        <f t="shared" si="4"/>
        <v>298.00196809366707</v>
      </c>
      <c r="H85" s="719">
        <f t="shared" si="5"/>
        <v>298.00000420584428</v>
      </c>
      <c r="I85" s="712">
        <f t="shared" si="6"/>
        <v>298.00000078394373</v>
      </c>
      <c r="J85" s="712">
        <f t="shared" si="7"/>
        <v>298.00000012038345</v>
      </c>
      <c r="K85" s="712">
        <f t="shared" si="8"/>
        <v>298.00000001467015</v>
      </c>
      <c r="L85" s="712">
        <f t="shared" si="9"/>
        <v>298.00000000261423</v>
      </c>
      <c r="N85" s="582">
        <v>11</v>
      </c>
      <c r="O85" s="712">
        <f t="shared" si="13"/>
        <v>0.16009692796855063</v>
      </c>
      <c r="P85" s="712">
        <f t="shared" si="10"/>
        <v>386.0139259000577</v>
      </c>
      <c r="Q85" s="712">
        <f t="shared" si="14"/>
        <v>346.24994566121461</v>
      </c>
      <c r="R85" s="712">
        <f t="shared" si="17"/>
        <v>321.40073471477501</v>
      </c>
      <c r="S85" s="712">
        <f t="shared" si="18"/>
        <v>308.57067269814786</v>
      </c>
      <c r="T85" s="712">
        <f t="shared" si="11"/>
        <v>304.7179696296671</v>
      </c>
    </row>
    <row r="86" spans="2:20" s="582" customFormat="1">
      <c r="B86" s="582">
        <v>12</v>
      </c>
      <c r="C86" s="712">
        <f t="shared" si="12"/>
        <v>0.17465119414750976</v>
      </c>
      <c r="D86" s="712">
        <f t="shared" si="1"/>
        <v>929.48044326565866</v>
      </c>
      <c r="E86" s="712">
        <f t="shared" si="2"/>
        <v>315.32675984996888</v>
      </c>
      <c r="F86" s="712">
        <f t="shared" si="3"/>
        <v>298.27533526440465</v>
      </c>
      <c r="G86" s="712">
        <f t="shared" si="4"/>
        <v>298.00290018124588</v>
      </c>
      <c r="H86" s="719">
        <f t="shared" si="5"/>
        <v>298.00000698227444</v>
      </c>
      <c r="I86" s="712">
        <f t="shared" si="6"/>
        <v>298.00000144817943</v>
      </c>
      <c r="J86" s="712">
        <f t="shared" si="7"/>
        <v>298.00000025471854</v>
      </c>
      <c r="K86" s="712">
        <f t="shared" si="8"/>
        <v>298.00000003722374</v>
      </c>
      <c r="L86" s="712">
        <f t="shared" si="9"/>
        <v>298.00000000842039</v>
      </c>
      <c r="N86" s="582">
        <v>12</v>
      </c>
      <c r="O86" s="712">
        <f t="shared" si="13"/>
        <v>0.17465119414750976</v>
      </c>
      <c r="P86" s="712">
        <f t="shared" si="10"/>
        <v>389.80098072161553</v>
      </c>
      <c r="Q86" s="712">
        <f t="shared" si="14"/>
        <v>349.84157010244013</v>
      </c>
      <c r="R86" s="712">
        <f t="shared" si="17"/>
        <v>324.29506504015455</v>
      </c>
      <c r="S86" s="712">
        <f t="shared" si="18"/>
        <v>310.73250981300282</v>
      </c>
      <c r="T86" s="712">
        <f t="shared" si="11"/>
        <v>306.57293196597738</v>
      </c>
    </row>
    <row r="87" spans="2:20" s="582" customFormat="1">
      <c r="B87" s="582">
        <v>13</v>
      </c>
      <c r="C87" s="712">
        <f t="shared" si="12"/>
        <v>0.18920546032646893</v>
      </c>
      <c r="D87" s="712">
        <f t="shared" si="1"/>
        <v>962.86792061398603</v>
      </c>
      <c r="E87" s="712">
        <f t="shared" si="2"/>
        <v>318.01966363383343</v>
      </c>
      <c r="F87" s="712">
        <f t="shared" si="3"/>
        <v>298.35100773700418</v>
      </c>
      <c r="G87" s="712">
        <f t="shared" si="4"/>
        <v>298.00411580277319</v>
      </c>
      <c r="H87" s="719">
        <f t="shared" si="5"/>
        <v>298.00001099795099</v>
      </c>
      <c r="I87" s="712">
        <f t="shared" si="6"/>
        <v>298.0000024934472</v>
      </c>
      <c r="J87" s="712">
        <f t="shared" si="7"/>
        <v>298.00000048974084</v>
      </c>
      <c r="K87" s="712">
        <f t="shared" si="8"/>
        <v>298.0000000826625</v>
      </c>
      <c r="L87" s="712">
        <f t="shared" si="9"/>
        <v>298.00000002229194</v>
      </c>
      <c r="N87" s="582">
        <v>13</v>
      </c>
      <c r="O87" s="712">
        <f t="shared" si="13"/>
        <v>0.18920546032646893</v>
      </c>
      <c r="P87" s="712">
        <f t="shared" si="10"/>
        <v>393.42430574091378</v>
      </c>
      <c r="Q87" s="712">
        <f t="shared" si="14"/>
        <v>353.31234077628255</v>
      </c>
      <c r="R87" s="712">
        <f t="shared" si="17"/>
        <v>327.18091907426356</v>
      </c>
      <c r="S87" s="712">
        <f t="shared" si="18"/>
        <v>312.99684006958631</v>
      </c>
      <c r="T87" s="712">
        <f t="shared" si="11"/>
        <v>308.57553226289383</v>
      </c>
    </row>
    <row r="88" spans="2:20" s="582" customFormat="1">
      <c r="B88" s="582">
        <v>14</v>
      </c>
      <c r="C88" s="712">
        <f t="shared" si="12"/>
        <v>0.20375972650542806</v>
      </c>
      <c r="D88" s="712">
        <f t="shared" si="1"/>
        <v>994.1337647333238</v>
      </c>
      <c r="E88" s="712">
        <f t="shared" si="2"/>
        <v>320.83919494267604</v>
      </c>
      <c r="F88" s="712">
        <f t="shared" si="3"/>
        <v>298.4381480057209</v>
      </c>
      <c r="G88" s="712">
        <f t="shared" si="4"/>
        <v>298.00566175699493</v>
      </c>
      <c r="H88" s="719">
        <f t="shared" si="5"/>
        <v>298.00001659655641</v>
      </c>
      <c r="I88" s="712">
        <f t="shared" si="6"/>
        <v>298.0000040589037</v>
      </c>
      <c r="J88" s="712">
        <f t="shared" si="7"/>
        <v>298.00000087422472</v>
      </c>
      <c r="K88" s="712">
        <f t="shared" si="8"/>
        <v>298.0000001661532</v>
      </c>
      <c r="L88" s="712">
        <f t="shared" si="9"/>
        <v>298.0000000513657</v>
      </c>
      <c r="N88" s="582">
        <v>14</v>
      </c>
      <c r="O88" s="712">
        <f t="shared" si="13"/>
        <v>0.20375972650542806</v>
      </c>
      <c r="P88" s="712">
        <f t="shared" si="10"/>
        <v>396.90756028630562</v>
      </c>
      <c r="Q88" s="712">
        <f t="shared" si="14"/>
        <v>356.67899431943749</v>
      </c>
      <c r="R88" s="712">
        <f t="shared" si="17"/>
        <v>330.05795774634851</v>
      </c>
      <c r="S88" s="712">
        <f t="shared" si="18"/>
        <v>315.34781224765641</v>
      </c>
      <c r="T88" s="712">
        <f t="shared" si="11"/>
        <v>310.70401522296686</v>
      </c>
    </row>
    <row r="89" spans="2:20" s="582" customFormat="1">
      <c r="B89" s="582">
        <v>15</v>
      </c>
      <c r="C89" s="712">
        <f t="shared" si="12"/>
        <v>0.21831399268438723</v>
      </c>
      <c r="D89" s="712">
        <f t="shared" si="1"/>
        <v>1023.4154821375807</v>
      </c>
      <c r="E89" s="712">
        <f t="shared" si="2"/>
        <v>323.77469485858626</v>
      </c>
      <c r="F89" s="712">
        <f t="shared" si="3"/>
        <v>298.53722520619795</v>
      </c>
      <c r="G89" s="712">
        <f t="shared" si="4"/>
        <v>298.00758679071362</v>
      </c>
      <c r="H89" s="719">
        <f t="shared" si="5"/>
        <v>298.00002416875657</v>
      </c>
      <c r="I89" s="712">
        <f t="shared" si="6"/>
        <v>298.00000631119258</v>
      </c>
      <c r="J89" s="712">
        <f t="shared" si="7"/>
        <v>298.00000147061638</v>
      </c>
      <c r="K89" s="712">
        <f t="shared" si="8"/>
        <v>298.00000030902186</v>
      </c>
      <c r="L89" s="712">
        <f t="shared" si="9"/>
        <v>298.00000010664525</v>
      </c>
      <c r="N89" s="582">
        <v>15</v>
      </c>
      <c r="O89" s="712">
        <f t="shared" si="13"/>
        <v>0.21831399268438723</v>
      </c>
      <c r="P89" s="712">
        <f t="shared" si="10"/>
        <v>400.27063471834748</v>
      </c>
      <c r="Q89" s="712">
        <f t="shared" si="14"/>
        <v>359.95582242165187</v>
      </c>
      <c r="R89" s="712">
        <f t="shared" si="17"/>
        <v>332.92621850592775</v>
      </c>
      <c r="S89" s="712">
        <f t="shared" si="18"/>
        <v>317.77188884611473</v>
      </c>
      <c r="T89" s="712">
        <f t="shared" si="11"/>
        <v>312.93947093454472</v>
      </c>
    </row>
    <row r="90" spans="2:20" s="582" customFormat="1">
      <c r="B90" s="582">
        <v>16</v>
      </c>
      <c r="C90" s="712">
        <f t="shared" si="12"/>
        <v>0.23286825886334636</v>
      </c>
      <c r="D90" s="712">
        <f t="shared" si="1"/>
        <v>1050.8416452023241</v>
      </c>
      <c r="E90" s="712">
        <f t="shared" si="2"/>
        <v>326.8162228699619</v>
      </c>
      <c r="F90" s="712">
        <f t="shared" si="3"/>
        <v>298.64865639113322</v>
      </c>
      <c r="G90" s="712">
        <f t="shared" si="4"/>
        <v>298.00994132858227</v>
      </c>
      <c r="H90" s="719">
        <f t="shared" si="5"/>
        <v>298.00003415244078</v>
      </c>
      <c r="I90" s="712">
        <f t="shared" si="6"/>
        <v>298.0000094458124</v>
      </c>
      <c r="J90" s="712">
        <f t="shared" si="7"/>
        <v>298.00000235655165</v>
      </c>
      <c r="K90" s="712">
        <f t="shared" si="8"/>
        <v>298.00000054001106</v>
      </c>
      <c r="L90" s="712">
        <f t="shared" si="9"/>
        <v>298.00000020410471</v>
      </c>
      <c r="N90" s="582">
        <v>16</v>
      </c>
      <c r="O90" s="712">
        <f t="shared" si="13"/>
        <v>0.23286825886334636</v>
      </c>
      <c r="P90" s="712">
        <f t="shared" si="10"/>
        <v>403.53035737872551</v>
      </c>
      <c r="Q90" s="712">
        <f t="shared" si="14"/>
        <v>363.15503242566945</v>
      </c>
      <c r="R90" s="712">
        <f t="shared" si="17"/>
        <v>335.78590238219863</v>
      </c>
      <c r="S90" s="712">
        <f t="shared" si="18"/>
        <v>320.25750761690216</v>
      </c>
      <c r="T90" s="712">
        <f t="shared" si="11"/>
        <v>315.26557856663169</v>
      </c>
    </row>
    <row r="91" spans="2:20" s="582" customFormat="1">
      <c r="B91" s="582">
        <v>17</v>
      </c>
      <c r="C91" s="712">
        <f t="shared" si="12"/>
        <v>0.2474225250423055</v>
      </c>
      <c r="D91" s="712">
        <f t="shared" si="1"/>
        <v>1076.5324728711923</v>
      </c>
      <c r="E91" s="712">
        <f t="shared" si="2"/>
        <v>329.95450986410469</v>
      </c>
      <c r="F91" s="712">
        <f t="shared" si="3"/>
        <v>298.77281024760936</v>
      </c>
      <c r="G91" s="712">
        <f t="shared" si="4"/>
        <v>298.01277722329144</v>
      </c>
      <c r="H91" s="719">
        <f t="shared" si="5"/>
        <v>298.00004703267837</v>
      </c>
      <c r="I91" s="712">
        <f t="shared" si="6"/>
        <v>298.00001368824934</v>
      </c>
      <c r="J91" s="712">
        <f t="shared" si="7"/>
        <v>298.00000362627497</v>
      </c>
      <c r="K91" s="712">
        <f t="shared" si="8"/>
        <v>298.00000089656248</v>
      </c>
      <c r="L91" s="712">
        <f t="shared" si="9"/>
        <v>298.00000036586641</v>
      </c>
      <c r="N91" s="582">
        <v>17</v>
      </c>
      <c r="O91" s="712">
        <f t="shared" si="13"/>
        <v>0.2474225250423055</v>
      </c>
      <c r="P91" s="712">
        <f t="shared" si="10"/>
        <v>406.70102173680914</v>
      </c>
      <c r="Q91" s="712">
        <f t="shared" si="14"/>
        <v>366.28705321719463</v>
      </c>
      <c r="R91" s="712">
        <f t="shared" si="17"/>
        <v>338.63726892990866</v>
      </c>
      <c r="S91" s="712">
        <f t="shared" si="18"/>
        <v>322.79479311185753</v>
      </c>
      <c r="T91" s="712">
        <f t="shared" si="11"/>
        <v>317.66831051536849</v>
      </c>
    </row>
    <row r="92" spans="2:20" s="582" customFormat="1">
      <c r="B92" s="582">
        <v>18</v>
      </c>
      <c r="C92" s="712">
        <f t="shared" si="12"/>
        <v>0.26197679122126466</v>
      </c>
      <c r="D92" s="712">
        <f t="shared" si="1"/>
        <v>1100.6003736143941</v>
      </c>
      <c r="E92" s="712">
        <f t="shared" si="2"/>
        <v>333.18091417954236</v>
      </c>
      <c r="F92" s="712">
        <f t="shared" si="3"/>
        <v>298.91001056776571</v>
      </c>
      <c r="G92" s="712">
        <f t="shared" si="4"/>
        <v>298.01614752477474</v>
      </c>
      <c r="H92" s="719">
        <f t="shared" si="5"/>
        <v>298.00006334143461</v>
      </c>
      <c r="I92" s="712">
        <f t="shared" si="6"/>
        <v>298.00001929489542</v>
      </c>
      <c r="J92" s="712">
        <f t="shared" si="7"/>
        <v>298.00000539195639</v>
      </c>
      <c r="K92" s="712">
        <f t="shared" si="8"/>
        <v>298.00000142610747</v>
      </c>
      <c r="L92" s="712">
        <f t="shared" si="9"/>
        <v>298.00000062142885</v>
      </c>
      <c r="N92" s="582">
        <v>18</v>
      </c>
      <c r="O92" s="712">
        <f t="shared" si="13"/>
        <v>0.26197679122126466</v>
      </c>
      <c r="P92" s="712">
        <f t="shared" si="10"/>
        <v>409.794797285605</v>
      </c>
      <c r="Q92" s="712">
        <f t="shared" si="14"/>
        <v>369.3607954362235</v>
      </c>
      <c r="R92" s="712">
        <f t="shared" si="17"/>
        <v>341.48058597033997</v>
      </c>
      <c r="S92" s="712">
        <f t="shared" si="18"/>
        <v>325.37531061179448</v>
      </c>
      <c r="T92" s="712">
        <f t="shared" si="11"/>
        <v>320.13564014004476</v>
      </c>
    </row>
    <row r="93" spans="2:20" s="582" customFormat="1">
      <c r="B93" s="582">
        <v>19</v>
      </c>
      <c r="C93" s="712">
        <f t="shared" si="12"/>
        <v>0.27653105740022382</v>
      </c>
      <c r="D93" s="712">
        <f t="shared" si="1"/>
        <v>1123.1504530930754</v>
      </c>
      <c r="E93" s="712">
        <f t="shared" si="2"/>
        <v>336.48738051912534</v>
      </c>
      <c r="F93" s="712">
        <f t="shared" si="3"/>
        <v>299.06053948892242</v>
      </c>
      <c r="G93" s="712">
        <f t="shared" si="4"/>
        <v>298.0201062671469</v>
      </c>
      <c r="H93" s="719">
        <f t="shared" si="5"/>
        <v>298.0000836570814</v>
      </c>
      <c r="I93" s="712">
        <f t="shared" si="6"/>
        <v>298.00002655377347</v>
      </c>
      <c r="J93" s="712">
        <f t="shared" si="7"/>
        <v>298.0000077849063</v>
      </c>
      <c r="K93" s="712">
        <f t="shared" si="8"/>
        <v>298.00000218734863</v>
      </c>
      <c r="L93" s="712">
        <f t="shared" si="9"/>
        <v>298.00000100892481</v>
      </c>
      <c r="N93" s="582">
        <v>19</v>
      </c>
      <c r="O93" s="712">
        <f t="shared" si="13"/>
        <v>0.27653105740022382</v>
      </c>
      <c r="P93" s="712">
        <f t="shared" si="10"/>
        <v>412.82206031267458</v>
      </c>
      <c r="Q93" s="712">
        <f t="shared" si="14"/>
        <v>372.38387321038704</v>
      </c>
      <c r="R93" s="712">
        <f t="shared" si="17"/>
        <v>344.31610694318363</v>
      </c>
      <c r="S93" s="712">
        <f t="shared" si="18"/>
        <v>327.99185608527972</v>
      </c>
      <c r="T93" s="712">
        <f t="shared" si="11"/>
        <v>322.65727177166337</v>
      </c>
    </row>
    <row r="94" spans="2:20">
      <c r="B94" s="582">
        <v>20</v>
      </c>
      <c r="C94" s="712">
        <f t="shared" si="12"/>
        <v>0.29108532357918293</v>
      </c>
      <c r="D94" s="712">
        <f t="shared" si="1"/>
        <v>1144.280988823828</v>
      </c>
      <c r="E94" s="712">
        <f t="shared" si="2"/>
        <v>339.86640153787943</v>
      </c>
      <c r="F94" s="712">
        <f t="shared" si="3"/>
        <v>299.22464051821771</v>
      </c>
      <c r="G94" s="712">
        <f t="shared" si="4"/>
        <v>298.02470827217491</v>
      </c>
      <c r="H94" s="719">
        <f t="shared" si="5"/>
        <v>298.00010860373567</v>
      </c>
      <c r="I94" s="712">
        <f t="shared" si="6"/>
        <v>298.00003578508716</v>
      </c>
      <c r="J94" s="712">
        <f t="shared" si="7"/>
        <v>298.00001095668836</v>
      </c>
      <c r="K94" s="712">
        <f t="shared" si="8"/>
        <v>298.0000032515199</v>
      </c>
      <c r="L94" s="712">
        <f t="shared" si="9"/>
        <v>298.00000157639062</v>
      </c>
      <c r="N94" s="582">
        <v>20</v>
      </c>
      <c r="O94" s="712">
        <f t="shared" si="13"/>
        <v>0.29108532357918293</v>
      </c>
      <c r="P94" s="712">
        <f t="shared" si="10"/>
        <v>415.79166607677212</v>
      </c>
      <c r="Q94" s="712">
        <f t="shared" si="14"/>
        <v>375.36279329614138</v>
      </c>
      <c r="R94" s="712">
        <f t="shared" si="17"/>
        <v>347.14406198177954</v>
      </c>
      <c r="S94" s="712">
        <f t="shared" si="18"/>
        <v>330.6382768369225</v>
      </c>
      <c r="T94" s="712">
        <f t="shared" si="11"/>
        <v>325.22439961786381</v>
      </c>
    </row>
    <row r="95" spans="2:20">
      <c r="B95" s="582">
        <v>21</v>
      </c>
      <c r="C95" s="712">
        <f t="shared" si="12"/>
        <v>0.30563958975814209</v>
      </c>
      <c r="D95" s="712">
        <f t="shared" si="1"/>
        <v>1164.083873988475</v>
      </c>
      <c r="E95" s="712">
        <f t="shared" si="2"/>
        <v>343.31098193168856</v>
      </c>
      <c r="F95" s="712">
        <f t="shared" si="3"/>
        <v>299.40252135584029</v>
      </c>
      <c r="G95" s="712">
        <f t="shared" si="4"/>
        <v>298.03000896815911</v>
      </c>
      <c r="H95" s="719">
        <f t="shared" si="5"/>
        <v>298.00013885045178</v>
      </c>
      <c r="I95" s="712">
        <f t="shared" si="6"/>
        <v>298.00004734161547</v>
      </c>
      <c r="J95" s="712">
        <f t="shared" si="7"/>
        <v>298.00001508013213</v>
      </c>
      <c r="K95" s="712">
        <f t="shared" si="8"/>
        <v>298.00000470361317</v>
      </c>
      <c r="L95" s="712">
        <f t="shared" si="9"/>
        <v>298.00000238303096</v>
      </c>
      <c r="N95" s="582">
        <v>21</v>
      </c>
      <c r="O95" s="712">
        <f t="shared" si="13"/>
        <v>0.30563958975814209</v>
      </c>
      <c r="P95" s="712">
        <f t="shared" si="10"/>
        <v>418.71117599031373</v>
      </c>
      <c r="Q95" s="712">
        <f t="shared" si="14"/>
        <v>378.30311651947198</v>
      </c>
      <c r="R95" s="712">
        <f t="shared" si="17"/>
        <v>349.96465564410181</v>
      </c>
      <c r="S95" s="712">
        <f t="shared" si="18"/>
        <v>333.30931832774934</v>
      </c>
      <c r="T95" s="712">
        <f t="shared" si="11"/>
        <v>327.82949642534396</v>
      </c>
    </row>
    <row r="96" spans="2:20">
      <c r="B96" s="582">
        <v>22</v>
      </c>
      <c r="C96" s="712">
        <f t="shared" si="12"/>
        <v>0.32019385593710126</v>
      </c>
      <c r="D96" s="712">
        <f t="shared" si="1"/>
        <v>1182.6450323948234</v>
      </c>
      <c r="E96" s="712">
        <f t="shared" si="2"/>
        <v>346.8146048641886</v>
      </c>
      <c r="F96" s="712">
        <f t="shared" si="3"/>
        <v>299.59435653002066</v>
      </c>
      <c r="G96" s="712">
        <f t="shared" si="4"/>
        <v>298.03606422317733</v>
      </c>
      <c r="H96" s="719">
        <f t="shared" si="5"/>
        <v>298.00017511029398</v>
      </c>
      <c r="I96" s="712">
        <f t="shared" si="6"/>
        <v>298.00006160896601</v>
      </c>
      <c r="J96" s="712">
        <f t="shared" si="7"/>
        <v>298.00002035024869</v>
      </c>
      <c r="K96" s="712">
        <f t="shared" si="8"/>
        <v>298.00000664356264</v>
      </c>
      <c r="L96" s="712">
        <f t="shared" si="9"/>
        <v>298.00000350046514</v>
      </c>
      <c r="N96" s="582">
        <v>22</v>
      </c>
      <c r="O96" s="712">
        <f t="shared" si="13"/>
        <v>0.32019385593710126</v>
      </c>
      <c r="P96" s="712">
        <f t="shared" si="10"/>
        <v>421.5870489636597</v>
      </c>
      <c r="Q96" s="712">
        <f t="shared" si="14"/>
        <v>381.20959562494198</v>
      </c>
      <c r="R96" s="712">
        <f t="shared" si="17"/>
        <v>352.77806772589634</v>
      </c>
      <c r="S96" s="712">
        <f t="shared" si="18"/>
        <v>336.00049333133916</v>
      </c>
      <c r="T96" s="712">
        <f t="shared" si="11"/>
        <v>330.46613017042455</v>
      </c>
    </row>
    <row r="97" spans="2:20">
      <c r="B97" s="582">
        <v>23</v>
      </c>
      <c r="C97" s="712">
        <f t="shared" si="12"/>
        <v>0.33474812211606042</v>
      </c>
      <c r="D97" s="712">
        <f t="shared" si="1"/>
        <v>1200.0448064637005</v>
      </c>
      <c r="E97" s="712">
        <f t="shared" si="2"/>
        <v>350.37120057982543</v>
      </c>
      <c r="F97" s="712">
        <f t="shared" si="3"/>
        <v>299.80028985609044</v>
      </c>
      <c r="G97" s="712">
        <f t="shared" si="4"/>
        <v>298.0429301917128</v>
      </c>
      <c r="H97" s="719">
        <f t="shared" si="5"/>
        <v>298.00021813930886</v>
      </c>
      <c r="I97" s="712">
        <f t="shared" si="6"/>
        <v>298.00007900570353</v>
      </c>
      <c r="J97" s="712">
        <f t="shared" si="7"/>
        <v>298.00002698505125</v>
      </c>
      <c r="K97" s="712">
        <f t="shared" si="8"/>
        <v>298.00000918737953</v>
      </c>
      <c r="L97" s="712">
        <f t="shared" si="9"/>
        <v>298.00000501394322</v>
      </c>
      <c r="N97" s="582">
        <v>23</v>
      </c>
      <c r="O97" s="712">
        <f t="shared" si="13"/>
        <v>0.33474812211606042</v>
      </c>
      <c r="P97" s="712">
        <f t="shared" si="10"/>
        <v>424.42480346809231</v>
      </c>
      <c r="Q97" s="712">
        <f t="shared" si="14"/>
        <v>384.08629300731695</v>
      </c>
      <c r="R97" s="712">
        <f t="shared" si="17"/>
        <v>355.58445536911285</v>
      </c>
      <c r="S97" s="712">
        <f t="shared" si="18"/>
        <v>338.7079701600407</v>
      </c>
      <c r="T97" s="712">
        <f t="shared" si="11"/>
        <v>333.12880603378801</v>
      </c>
    </row>
    <row r="98" spans="2:20">
      <c r="B98" s="582">
        <v>24</v>
      </c>
      <c r="C98" s="712">
        <f t="shared" si="12"/>
        <v>0.34930238829501953</v>
      </c>
      <c r="D98" s="712">
        <f t="shared" si="1"/>
        <v>1216.3583199956797</v>
      </c>
      <c r="E98" s="712">
        <f t="shared" si="2"/>
        <v>353.97511706091399</v>
      </c>
      <c r="F98" s="712">
        <f t="shared" si="3"/>
        <v>300.02043673111507</v>
      </c>
      <c r="G98" s="712">
        <f t="shared" si="4"/>
        <v>298.05066317375059</v>
      </c>
      <c r="H98" s="719">
        <f t="shared" si="5"/>
        <v>298.00026873541748</v>
      </c>
      <c r="I98" s="712">
        <f t="shared" si="6"/>
        <v>298.00009998336702</v>
      </c>
      <c r="J98" s="712">
        <f t="shared" si="7"/>
        <v>298.00003522628458</v>
      </c>
      <c r="K98" s="712">
        <f t="shared" si="8"/>
        <v>298.00001246823058</v>
      </c>
      <c r="L98" s="712">
        <f t="shared" si="9"/>
        <v>298.00000702352315</v>
      </c>
      <c r="N98" s="582">
        <v>24</v>
      </c>
      <c r="O98" s="712">
        <f t="shared" si="13"/>
        <v>0.34930238829501953</v>
      </c>
      <c r="P98" s="712">
        <f t="shared" si="10"/>
        <v>427.22915526919212</v>
      </c>
      <c r="Q98" s="712">
        <f t="shared" si="14"/>
        <v>386.93668127540701</v>
      </c>
      <c r="R98" s="712">
        <f t="shared" si="17"/>
        <v>358.38395558958206</v>
      </c>
      <c r="S98" s="712">
        <f t="shared" si="18"/>
        <v>341.42847717734287</v>
      </c>
      <c r="T98" s="712">
        <f t="shared" si="11"/>
        <v>335.8128306643946</v>
      </c>
    </row>
    <row r="99" spans="2:20">
      <c r="B99" s="582">
        <v>25</v>
      </c>
      <c r="C99" s="712">
        <f t="shared" si="12"/>
        <v>0.36385665447397869</v>
      </c>
      <c r="D99" s="712">
        <f t="shared" si="1"/>
        <v>1231.6558173569229</v>
      </c>
      <c r="E99" s="712">
        <f t="shared" si="2"/>
        <v>357.62109259577846</v>
      </c>
      <c r="F99" s="712">
        <f t="shared" si="3"/>
        <v>300.25488627485925</v>
      </c>
      <c r="G99" s="712">
        <f t="shared" si="4"/>
        <v>298.05931948548931</v>
      </c>
      <c r="H99" s="719">
        <f t="shared" si="5"/>
        <v>298.00032773724297</v>
      </c>
      <c r="I99" s="712">
        <f t="shared" si="6"/>
        <v>298.00012502638725</v>
      </c>
      <c r="J99" s="712">
        <f t="shared" si="7"/>
        <v>298.00004534006735</v>
      </c>
      <c r="K99" s="712">
        <f t="shared" si="8"/>
        <v>298.00001663745621</v>
      </c>
      <c r="L99" s="712">
        <f t="shared" si="9"/>
        <v>298.00000964520018</v>
      </c>
      <c r="N99" s="582">
        <v>25</v>
      </c>
      <c r="O99" s="712">
        <f t="shared" si="13"/>
        <v>0.36385665447397869</v>
      </c>
      <c r="P99" s="712">
        <f t="shared" si="10"/>
        <v>430.00413472706816</v>
      </c>
      <c r="Q99" s="712">
        <f t="shared" si="14"/>
        <v>389.76372915862044</v>
      </c>
      <c r="R99" s="712">
        <f t="shared" si="17"/>
        <v>361.17668780971508</v>
      </c>
      <c r="S99" s="712">
        <f t="shared" si="18"/>
        <v>344.15922122107582</v>
      </c>
      <c r="T99" s="712">
        <f t="shared" si="11"/>
        <v>338.51419583948945</v>
      </c>
    </row>
    <row r="100" spans="2:20">
      <c r="B100" s="582">
        <v>26</v>
      </c>
      <c r="C100" s="712">
        <f t="shared" si="12"/>
        <v>0.37841092065293785</v>
      </c>
      <c r="D100" s="712">
        <f t="shared" si="1"/>
        <v>1246.0029806170023</v>
      </c>
      <c r="E100" s="712">
        <f t="shared" si="2"/>
        <v>361.3042301336929</v>
      </c>
      <c r="F100" s="712">
        <f t="shared" si="3"/>
        <v>300.50370332714078</v>
      </c>
      <c r="G100" s="712">
        <f t="shared" si="4"/>
        <v>298.06895534086863</v>
      </c>
      <c r="H100" s="719">
        <f t="shared" si="5"/>
        <v>298.00039602288791</v>
      </c>
      <c r="I100" s="712">
        <f t="shared" si="6"/>
        <v>298.0001546519162</v>
      </c>
      <c r="J100" s="712">
        <f t="shared" si="7"/>
        <v>298.0000576174503</v>
      </c>
      <c r="K100" s="712">
        <f t="shared" si="8"/>
        <v>298.00002186552513</v>
      </c>
      <c r="L100" s="712">
        <f t="shared" si="9"/>
        <v>298.00001301198262</v>
      </c>
      <c r="N100" s="582">
        <v>26</v>
      </c>
      <c r="O100" s="712">
        <f t="shared" si="13"/>
        <v>0.37841092065293785</v>
      </c>
      <c r="P100" s="712">
        <f t="shared" si="10"/>
        <v>432.75318682077375</v>
      </c>
      <c r="Q100" s="712">
        <f t="shared" si="14"/>
        <v>392.56997489617459</v>
      </c>
      <c r="R100" s="712">
        <f t="shared" si="17"/>
        <v>363.96275621405312</v>
      </c>
      <c r="S100" s="712">
        <f t="shared" si="18"/>
        <v>346.89781790969204</v>
      </c>
      <c r="T100" s="712">
        <f t="shared" si="11"/>
        <v>341.22947887722717</v>
      </c>
    </row>
    <row r="101" spans="2:20">
      <c r="B101" s="582">
        <v>27</v>
      </c>
      <c r="C101" s="712">
        <f t="shared" si="12"/>
        <v>0.39296518683189696</v>
      </c>
      <c r="D101" s="712">
        <f t="shared" si="1"/>
        <v>1259.4612260719161</v>
      </c>
      <c r="E101" s="712">
        <f t="shared" si="2"/>
        <v>365.01997331042338</v>
      </c>
      <c r="F101" s="712">
        <f t="shared" si="3"/>
        <v>300.76693031097653</v>
      </c>
      <c r="G101" s="712">
        <f t="shared" si="4"/>
        <v>298.07962674316855</v>
      </c>
      <c r="H101" s="719">
        <f t="shared" si="5"/>
        <v>298.00047450867487</v>
      </c>
      <c r="I101" s="712">
        <f t="shared" si="6"/>
        <v>298.00018940957898</v>
      </c>
      <c r="J101" s="712">
        <f t="shared" si="7"/>
        <v>298.00007237489422</v>
      </c>
      <c r="K101" s="712">
        <f t="shared" si="8"/>
        <v>298.00002834292258</v>
      </c>
      <c r="L101" s="712">
        <f t="shared" si="9"/>
        <v>298.00001727490894</v>
      </c>
      <c r="N101" s="582">
        <v>27</v>
      </c>
      <c r="O101" s="712">
        <f t="shared" si="13"/>
        <v>0.39296518683189696</v>
      </c>
      <c r="P101" s="712">
        <f t="shared" si="10"/>
        <v>435.47925650621545</v>
      </c>
      <c r="Q101" s="712">
        <f t="shared" si="14"/>
        <v>395.35758893471825</v>
      </c>
      <c r="R101" s="712">
        <f t="shared" si="17"/>
        <v>366.74225186024836</v>
      </c>
      <c r="S101" s="712">
        <f t="shared" si="18"/>
        <v>349.64223210003706</v>
      </c>
      <c r="T101" s="712">
        <f t="shared" si="11"/>
        <v>343.95575745521217</v>
      </c>
    </row>
    <row r="102" spans="2:20">
      <c r="B102" s="582">
        <v>28</v>
      </c>
      <c r="C102" s="712">
        <f t="shared" si="12"/>
        <v>0.40751945301085613</v>
      </c>
      <c r="D102" s="712">
        <f t="shared" si="1"/>
        <v>1272.0879814923453</v>
      </c>
      <c r="E102" s="712">
        <f t="shared" si="2"/>
        <v>368.76408403572549</v>
      </c>
      <c r="F102" s="712">
        <f t="shared" si="3"/>
        <v>301.0445889703102</v>
      </c>
      <c r="G102" s="712">
        <f t="shared" si="4"/>
        <v>298.09138938598312</v>
      </c>
      <c r="H102" s="719">
        <f t="shared" si="5"/>
        <v>298.00056414785928</v>
      </c>
      <c r="I102" s="712">
        <f t="shared" si="6"/>
        <v>298.00022988115688</v>
      </c>
      <c r="J102" s="712">
        <f t="shared" si="7"/>
        <v>298.00008995467192</v>
      </c>
      <c r="K102" s="712">
        <f t="shared" si="8"/>
        <v>298.00003628097073</v>
      </c>
      <c r="L102" s="712">
        <f t="shared" si="9"/>
        <v>298.00002260400305</v>
      </c>
      <c r="N102" s="582">
        <v>28</v>
      </c>
      <c r="O102" s="712">
        <f t="shared" si="13"/>
        <v>0.40751945301085613</v>
      </c>
      <c r="P102" s="712">
        <f t="shared" si="10"/>
        <v>438.1848615915261</v>
      </c>
      <c r="Q102" s="712">
        <f t="shared" si="14"/>
        <v>398.12842749291104</v>
      </c>
      <c r="R102" s="712">
        <f t="shared" si="17"/>
        <v>369.51525453320443</v>
      </c>
      <c r="S102" s="712">
        <f t="shared" si="18"/>
        <v>352.39072701764405</v>
      </c>
      <c r="T102" s="712">
        <f t="shared" si="11"/>
        <v>346.69053678470385</v>
      </c>
    </row>
    <row r="103" spans="2:20">
      <c r="B103" s="582">
        <v>29</v>
      </c>
      <c r="C103" s="712">
        <f t="shared" si="12"/>
        <v>0.42207371918981529</v>
      </c>
      <c r="D103" s="712">
        <f t="shared" si="1"/>
        <v>1283.9369453500958</v>
      </c>
      <c r="E103" s="712">
        <f t="shared" si="2"/>
        <v>372.53262154121381</v>
      </c>
      <c r="F103" s="712">
        <f t="shared" si="3"/>
        <v>301.33668199054028</v>
      </c>
      <c r="G103" s="712">
        <f t="shared" si="4"/>
        <v>298.10429856291842</v>
      </c>
      <c r="H103" s="719">
        <f t="shared" si="5"/>
        <v>298.00066592932586</v>
      </c>
      <c r="I103" s="712">
        <f t="shared" si="6"/>
        <v>298.00027668020965</v>
      </c>
      <c r="J103" s="712">
        <f t="shared" si="7"/>
        <v>298.00011072519811</v>
      </c>
      <c r="K103" s="712">
        <f t="shared" si="8"/>
        <v>298.00004591258102</v>
      </c>
      <c r="L103" s="712">
        <f t="shared" si="9"/>
        <v>298.00002918916437</v>
      </c>
      <c r="N103" s="582">
        <v>29</v>
      </c>
      <c r="O103" s="712">
        <f t="shared" si="13"/>
        <v>0.42207371918981529</v>
      </c>
      <c r="P103" s="712">
        <f t="shared" si="10"/>
        <v>440.87215497251634</v>
      </c>
      <c r="Q103" s="712">
        <f t="shared" si="14"/>
        <v>400.88407832384701</v>
      </c>
      <c r="R103" s="712">
        <f t="shared" si="17"/>
        <v>372.281834355179</v>
      </c>
      <c r="S103" s="712">
        <f t="shared" si="18"/>
        <v>355.14182079620895</v>
      </c>
      <c r="T103" s="712">
        <f t="shared" si="11"/>
        <v>349.4316873655531</v>
      </c>
    </row>
    <row r="104" spans="2:20">
      <c r="B104" s="582">
        <v>30</v>
      </c>
      <c r="C104" s="712">
        <f t="shared" si="12"/>
        <v>0.43662798536877445</v>
      </c>
      <c r="D104" s="712">
        <f t="shared" si="1"/>
        <v>1295.0583291942178</v>
      </c>
      <c r="E104" s="712">
        <f t="shared" si="2"/>
        <v>376.32192279362687</v>
      </c>
      <c r="F104" s="712">
        <f t="shared" si="3"/>
        <v>301.6431945095303</v>
      </c>
      <c r="G104" s="712">
        <f t="shared" si="4"/>
        <v>298.11840908540836</v>
      </c>
      <c r="H104" s="719">
        <f t="shared" si="5"/>
        <v>298.00078087627537</v>
      </c>
      <c r="I104" s="712">
        <f t="shared" si="6"/>
        <v>298.00033045164571</v>
      </c>
      <c r="J104" s="712">
        <f t="shared" si="7"/>
        <v>298.0001350812903</v>
      </c>
      <c r="K104" s="712">
        <f t="shared" si="8"/>
        <v>298.00005749293769</v>
      </c>
      <c r="L104" s="712">
        <f t="shared" si="9"/>
        <v>298.00003724099133</v>
      </c>
      <c r="N104" s="582">
        <v>30</v>
      </c>
      <c r="O104" s="712">
        <f t="shared" si="13"/>
        <v>0.43662798536877445</v>
      </c>
      <c r="P104" s="712">
        <f t="shared" si="10"/>
        <v>443.54297779049114</v>
      </c>
      <c r="Q104" s="712">
        <f t="shared" si="14"/>
        <v>403.62589981202956</v>
      </c>
      <c r="R104" s="712">
        <f t="shared" si="17"/>
        <v>375.04205317474845</v>
      </c>
      <c r="S104" s="712">
        <f t="shared" si="18"/>
        <v>357.89424934701731</v>
      </c>
      <c r="T104" s="712">
        <f t="shared" si="11"/>
        <v>352.17739179348155</v>
      </c>
    </row>
    <row r="105" spans="2:20">
      <c r="B105" s="582">
        <v>31</v>
      </c>
      <c r="C105" s="712">
        <f t="shared" si="12"/>
        <v>0.45118225154773356</v>
      </c>
      <c r="D105" s="712">
        <f t="shared" si="1"/>
        <v>1305.4990842721443</v>
      </c>
      <c r="E105" s="712">
        <f t="shared" si="2"/>
        <v>380.12858418468096</v>
      </c>
      <c r="F105" s="712">
        <f t="shared" si="3"/>
        <v>301.96409552628398</v>
      </c>
      <c r="G105" s="712">
        <f t="shared" si="4"/>
        <v>298.13377520807961</v>
      </c>
      <c r="H105" s="719">
        <f t="shared" si="5"/>
        <v>298.00091004490963</v>
      </c>
      <c r="I105" s="712">
        <f t="shared" si="6"/>
        <v>298.00039187124582</v>
      </c>
      <c r="J105" s="712">
        <f t="shared" si="7"/>
        <v>298.00016344436528</v>
      </c>
      <c r="K105" s="712">
        <f t="shared" si="8"/>
        <v>298.00007130011323</v>
      </c>
      <c r="L105" s="712">
        <f t="shared" si="9"/>
        <v>298.000046991538</v>
      </c>
      <c r="N105" s="582">
        <v>31</v>
      </c>
      <c r="O105" s="712">
        <f t="shared" si="13"/>
        <v>0.45118225154773356</v>
      </c>
      <c r="P105" s="712">
        <f t="shared" si="10"/>
        <v>446.19890484103792</v>
      </c>
      <c r="Q105" s="712">
        <f t="shared" si="14"/>
        <v>406.35505437587381</v>
      </c>
      <c r="R105" s="712">
        <f t="shared" si="17"/>
        <v>377.79596576034913</v>
      </c>
      <c r="S105" s="712">
        <f t="shared" si="18"/>
        <v>360.6469346363329</v>
      </c>
      <c r="T105" s="712">
        <f t="shared" si="11"/>
        <v>354.92609930777053</v>
      </c>
    </row>
    <row r="106" spans="2:20">
      <c r="B106" s="582">
        <v>32</v>
      </c>
      <c r="C106" s="712">
        <f t="shared" si="12"/>
        <v>0.46573651772669272</v>
      </c>
      <c r="D106" s="712">
        <f t="shared" si="1"/>
        <v>1315.3031134199882</v>
      </c>
      <c r="E106" s="712">
        <f t="shared" si="2"/>
        <v>383.9494444144849</v>
      </c>
      <c r="F106" s="712">
        <f t="shared" si="3"/>
        <v>302.29933921399999</v>
      </c>
      <c r="G106" s="712">
        <f t="shared" si="4"/>
        <v>298.15045056113752</v>
      </c>
      <c r="H106" s="719">
        <f t="shared" si="5"/>
        <v>298.00105452312022</v>
      </c>
      <c r="I106" s="712">
        <f t="shared" si="6"/>
        <v>298.00046164514629</v>
      </c>
      <c r="J106" s="712">
        <f t="shared" si="7"/>
        <v>298.00019626257449</v>
      </c>
      <c r="K106" s="712">
        <f t="shared" si="8"/>
        <v>298.00008763561732</v>
      </c>
      <c r="L106" s="712">
        <f t="shared" si="9"/>
        <v>298.00005869500177</v>
      </c>
      <c r="N106" s="582">
        <v>32</v>
      </c>
      <c r="O106" s="712">
        <f t="shared" si="13"/>
        <v>0.46573651772669272</v>
      </c>
      <c r="P106" s="712">
        <f t="shared" si="10"/>
        <v>448.84128336572769</v>
      </c>
      <c r="Q106" s="712">
        <f t="shared" si="14"/>
        <v>409.07253700520403</v>
      </c>
      <c r="R106" s="712">
        <f t="shared" si="17"/>
        <v>380.54362082351946</v>
      </c>
      <c r="S106" s="712">
        <f t="shared" si="18"/>
        <v>363.39895758307523</v>
      </c>
      <c r="T106" s="712">
        <f t="shared" si="11"/>
        <v>357.6764869553416</v>
      </c>
    </row>
    <row r="107" spans="2:20">
      <c r="B107" s="582">
        <v>33</v>
      </c>
      <c r="C107" s="712">
        <f t="shared" si="12"/>
        <v>0.48029078390565189</v>
      </c>
      <c r="D107" s="712">
        <f t="shared" ref="D107:D138" si="19">(1-2*FoAb-2*FoAb*BiCombAb)*D106+2*FoAb*E106+2*FoAb*BiCombAb*Tcomb</f>
        <v>1324.5114691795634</v>
      </c>
      <c r="E107" s="712">
        <f t="shared" ref="E107:E138" si="20">FoAb*D106+(1-2*FoAb)*E106+FoAb*F106</f>
        <v>387.78156849088151</v>
      </c>
      <c r="F107" s="712">
        <f t="shared" ref="F107:F138" si="21">FoAb*E106+(1-2*FoAb)*F106+FoAb*G106</f>
        <v>302.64886614378264</v>
      </c>
      <c r="G107" s="712">
        <f t="shared" ref="G107:G138" si="22">FoAb*F106+(1-2*FoAb)*G106+FoAb*H106</f>
        <v>298.16848808927745</v>
      </c>
      <c r="H107" s="719">
        <f t="shared" ref="H107:H138" si="23">_FoN1*G106+(1-_FoN1-_FoN2)*H106+_FoN2*I106</f>
        <v>298.00121542918617</v>
      </c>
      <c r="I107" s="712">
        <f t="shared" ref="I107:I138" si="24">FoCase*H106+(1-2*FoCase)*I106+FoCase*J106</f>
        <v>298.00054050928873</v>
      </c>
      <c r="J107" s="712">
        <f t="shared" ref="J107:J138" si="25">FoCase*I106+(1-2*FoCase)*J106+FoCase*K106</f>
        <v>298.00023401088197</v>
      </c>
      <c r="K107" s="712">
        <f t="shared" ref="K107:K138" si="26">FoCase*J106+(1-2*FoCase)*K106+FoCase*L106</f>
        <v>298.00010682487908</v>
      </c>
      <c r="L107" s="712">
        <f t="shared" ref="L107:L138" si="27">(1-2*FoCase-2*FoCase*BiAtmCase)*L106+2*FoCase*K106+2*FoCase*BiAtmCase*Tatm</f>
        <v>298.00007262834475</v>
      </c>
      <c r="N107" s="582">
        <v>33</v>
      </c>
      <c r="O107" s="712">
        <f t="shared" si="13"/>
        <v>0.48029078390565189</v>
      </c>
      <c r="P107" s="712">
        <f t="shared" ref="P107:P138" si="28">(1-2*FoCase-2*FoCase*BiCombCase)*P106+2*FoCase*Q106+2*FoCase*BiCombCase*Tcomb</f>
        <v>451.47126619219148</v>
      </c>
      <c r="Q107" s="712">
        <f t="shared" si="14"/>
        <v>411.77919964235952</v>
      </c>
      <c r="R107" s="712">
        <f t="shared" si="17"/>
        <v>383.28506189493299</v>
      </c>
      <c r="S107" s="712">
        <f t="shared" si="18"/>
        <v>366.14953490384488</v>
      </c>
      <c r="T107" s="712">
        <f t="shared" ref="T107:T138" si="29">(1-2*FoCase-2*FoCase*BiAtmCase)*T106+2*FoCase*S106+2*FoCase*BiAtmCase*Tatm</f>
        <v>360.4274264093001</v>
      </c>
    </row>
    <row r="108" spans="2:20">
      <c r="B108" s="582">
        <v>34</v>
      </c>
      <c r="C108" s="712">
        <f t="shared" si="12"/>
        <v>0.49484505008461099</v>
      </c>
      <c r="D108" s="712">
        <f t="shared" si="19"/>
        <v>1333.162539037447</v>
      </c>
      <c r="E108" s="712">
        <f t="shared" si="20"/>
        <v>391.62223277213144</v>
      </c>
      <c r="F108" s="712">
        <f t="shared" si="21"/>
        <v>303.01260442487796</v>
      </c>
      <c r="G108" s="712">
        <f t="shared" si="22"/>
        <v>298.18793999666025</v>
      </c>
      <c r="H108" s="719">
        <f t="shared" si="23"/>
        <v>298.00139391048509</v>
      </c>
      <c r="I108" s="712">
        <f t="shared" si="24"/>
        <v>298.00062922883944</v>
      </c>
      <c r="J108" s="712">
        <f t="shared" si="25"/>
        <v>298.00027719108812</v>
      </c>
      <c r="K108" s="712">
        <f t="shared" si="26"/>
        <v>298.00012921766586</v>
      </c>
      <c r="L108" s="712">
        <f t="shared" si="27"/>
        <v>298.00008909184805</v>
      </c>
      <c r="N108" s="582">
        <v>34</v>
      </c>
      <c r="O108" s="712">
        <f t="shared" si="13"/>
        <v>0.49484505008461099</v>
      </c>
      <c r="P108" s="712">
        <f t="shared" si="28"/>
        <v>454.08984004658271</v>
      </c>
      <c r="Q108" s="712">
        <f t="shared" ref="Q108:Q139" si="30">FoCase*P107+(1-2*FoCase)*Q107+FoCase*R107</f>
        <v>414.47577201229262</v>
      </c>
      <c r="R108" s="712">
        <f t="shared" si="17"/>
        <v>386.020328073781</v>
      </c>
      <c r="S108" s="712">
        <f t="shared" si="18"/>
        <v>368.89799933037807</v>
      </c>
      <c r="T108" s="712">
        <f t="shared" si="29"/>
        <v>363.17795561927596</v>
      </c>
    </row>
    <row r="109" spans="2:20">
      <c r="B109" s="582">
        <v>35</v>
      </c>
      <c r="C109" s="712">
        <f t="shared" si="12"/>
        <v>0.50939931626357016</v>
      </c>
      <c r="D109" s="712">
        <f t="shared" si="19"/>
        <v>1341.2922186232072</v>
      </c>
      <c r="E109" s="712">
        <f t="shared" si="20"/>
        <v>395.4689109850724</v>
      </c>
      <c r="F109" s="712">
        <f t="shared" si="21"/>
        <v>303.3904707669189</v>
      </c>
      <c r="G109" s="712">
        <f t="shared" si="22"/>
        <v>298.20885769752067</v>
      </c>
      <c r="H109" s="719">
        <f t="shared" si="23"/>
        <v>298.00159114222151</v>
      </c>
      <c r="I109" s="712">
        <f t="shared" si="24"/>
        <v>298.00072859758382</v>
      </c>
      <c r="J109" s="712">
        <f t="shared" si="25"/>
        <v>298.00032633180342</v>
      </c>
      <c r="K109" s="712">
        <f t="shared" si="26"/>
        <v>298.00015518843918</v>
      </c>
      <c r="L109" s="712">
        <f t="shared" si="27"/>
        <v>298.00010840960056</v>
      </c>
      <c r="N109" s="582">
        <v>35</v>
      </c>
      <c r="O109" s="712">
        <f t="shared" si="13"/>
        <v>0.50939931626357016</v>
      </c>
      <c r="P109" s="712">
        <f t="shared" si="28"/>
        <v>456.69784974199678</v>
      </c>
      <c r="Q109" s="712">
        <f t="shared" si="30"/>
        <v>417.16287941885901</v>
      </c>
      <c r="R109" s="712">
        <f t="shared" si="17"/>
        <v>388.74945466849863</v>
      </c>
      <c r="S109" s="712">
        <f t="shared" si="18"/>
        <v>371.64378270824693</v>
      </c>
      <c r="T109" s="712">
        <f t="shared" si="29"/>
        <v>365.92725459028645</v>
      </c>
    </row>
    <row r="110" spans="2:20">
      <c r="B110" s="582">
        <v>36</v>
      </c>
      <c r="C110" s="712">
        <f t="shared" si="12"/>
        <v>0.52395358244252932</v>
      </c>
      <c r="D110" s="712">
        <f t="shared" si="19"/>
        <v>1348.9340736494939</v>
      </c>
      <c r="E110" s="712">
        <f t="shared" si="20"/>
        <v>399.31926115530058</v>
      </c>
      <c r="F110" s="712">
        <f t="shared" si="21"/>
        <v>303.78237146930979</v>
      </c>
      <c r="G110" s="712">
        <f t="shared" si="22"/>
        <v>298.23129177200622</v>
      </c>
      <c r="H110" s="719">
        <f t="shared" si="23"/>
        <v>298.00180832617497</v>
      </c>
      <c r="I110" s="712">
        <f t="shared" si="24"/>
        <v>298.00083943729987</v>
      </c>
      <c r="J110" s="712">
        <f t="shared" si="25"/>
        <v>298.00038198837461</v>
      </c>
      <c r="K110" s="712">
        <f t="shared" si="26"/>
        <v>298.000185136651</v>
      </c>
      <c r="L110" s="712">
        <f t="shared" si="27"/>
        <v>298.00013092992378</v>
      </c>
      <c r="N110" s="582">
        <v>36</v>
      </c>
      <c r="O110" s="712">
        <f t="shared" si="13"/>
        <v>0.52395358244252932</v>
      </c>
      <c r="P110" s="712">
        <f t="shared" si="28"/>
        <v>459.29601884372784</v>
      </c>
      <c r="Q110" s="712">
        <f t="shared" si="30"/>
        <v>419.84105794916559</v>
      </c>
      <c r="R110" s="712">
        <f t="shared" si="17"/>
        <v>391.4724737444273</v>
      </c>
      <c r="S110" s="712">
        <f t="shared" si="18"/>
        <v>374.38640155716467</v>
      </c>
      <c r="T110" s="712">
        <f t="shared" si="29"/>
        <v>368.67462468905489</v>
      </c>
    </row>
    <row r="111" spans="2:20">
      <c r="B111" s="582">
        <v>37</v>
      </c>
      <c r="C111" s="712">
        <f t="shared" si="12"/>
        <v>0.53850784862148848</v>
      </c>
      <c r="D111" s="712">
        <f t="shared" si="19"/>
        <v>1356.1194913258205</v>
      </c>
      <c r="E111" s="712">
        <f t="shared" si="20"/>
        <v>403.17111339004441</v>
      </c>
      <c r="F111" s="712">
        <f t="shared" si="21"/>
        <v>304.18820334254275</v>
      </c>
      <c r="G111" s="712">
        <f t="shared" si="22"/>
        <v>298.2552919268706</v>
      </c>
      <c r="H111" s="719">
        <f t="shared" si="23"/>
        <v>298.00204668947083</v>
      </c>
      <c r="I111" s="712">
        <f t="shared" si="24"/>
        <v>298.00096259711472</v>
      </c>
      <c r="J111" s="712">
        <f t="shared" si="25"/>
        <v>298.0004447427666</v>
      </c>
      <c r="K111" s="712">
        <f t="shared" si="26"/>
        <v>298.00021948698156</v>
      </c>
      <c r="L111" s="712">
        <f t="shared" si="27"/>
        <v>298.00015702573501</v>
      </c>
      <c r="N111" s="582">
        <v>37</v>
      </c>
      <c r="O111" s="712">
        <f t="shared" si="13"/>
        <v>0.53850784862148848</v>
      </c>
      <c r="P111" s="712">
        <f t="shared" si="28"/>
        <v>461.88496732461255</v>
      </c>
      <c r="Q111" s="712">
        <f t="shared" si="30"/>
        <v>422.51076746348468</v>
      </c>
      <c r="R111" s="712">
        <f t="shared" si="17"/>
        <v>394.18941459184794</v>
      </c>
      <c r="S111" s="712">
        <f t="shared" si="18"/>
        <v>377.12544473437248</v>
      </c>
      <c r="T111" s="712">
        <f t="shared" si="29"/>
        <v>371.41947096414685</v>
      </c>
    </row>
    <row r="112" spans="2:20">
      <c r="B112" s="582">
        <v>38</v>
      </c>
      <c r="C112" s="712">
        <f t="shared" si="12"/>
        <v>0.55306211480044765</v>
      </c>
      <c r="D112" s="712">
        <f t="shared" si="19"/>
        <v>1362.877821930284</v>
      </c>
      <c r="E112" s="712">
        <f t="shared" si="20"/>
        <v>407.02245845826036</v>
      </c>
      <c r="F112" s="712">
        <f t="shared" si="21"/>
        <v>304.60785456592816</v>
      </c>
      <c r="G112" s="712">
        <f t="shared" si="22"/>
        <v>298.28090696067159</v>
      </c>
      <c r="H112" s="719">
        <f t="shared" si="23"/>
        <v>298.00230748337606</v>
      </c>
      <c r="I112" s="712">
        <f t="shared" si="24"/>
        <v>298.00109895284567</v>
      </c>
      <c r="J112" s="712">
        <f t="shared" si="25"/>
        <v>298.00051520340395</v>
      </c>
      <c r="K112" s="712">
        <f t="shared" si="26"/>
        <v>298.00025868952184</v>
      </c>
      <c r="L112" s="712">
        <f t="shared" si="27"/>
        <v>298.00018709484937</v>
      </c>
      <c r="N112" s="582">
        <v>38</v>
      </c>
      <c r="O112" s="712">
        <f t="shared" si="13"/>
        <v>0.55306211480044765</v>
      </c>
      <c r="P112" s="712">
        <f t="shared" si="28"/>
        <v>464.46522664890256</v>
      </c>
      <c r="Q112" s="712">
        <f t="shared" si="30"/>
        <v>425.17240269325663</v>
      </c>
      <c r="R112" s="712">
        <f t="shared" si="17"/>
        <v>396.90030412592148</v>
      </c>
      <c r="S112" s="712">
        <f t="shared" si="18"/>
        <v>379.86056289480473</v>
      </c>
      <c r="T112" s="712">
        <f t="shared" si="29"/>
        <v>374.16128704103824</v>
      </c>
    </row>
    <row r="113" spans="2:20">
      <c r="B113" s="582">
        <v>39</v>
      </c>
      <c r="C113" s="712">
        <f t="shared" si="12"/>
        <v>0.56761638097940681</v>
      </c>
      <c r="D113" s="712">
        <f t="shared" si="19"/>
        <v>1369.236511179002</v>
      </c>
      <c r="E113" s="712">
        <f t="shared" si="20"/>
        <v>410.87143711608559</v>
      </c>
      <c r="F113" s="712">
        <f t="shared" si="21"/>
        <v>305.04120548592817</v>
      </c>
      <c r="G113" s="712">
        <f t="shared" si="22"/>
        <v>298.30818473314537</v>
      </c>
      <c r="H113" s="719">
        <f t="shared" si="23"/>
        <v>298.00259198212058</v>
      </c>
      <c r="I113" s="712">
        <f t="shared" si="24"/>
        <v>298.00124940633134</v>
      </c>
      <c r="J113" s="712">
        <f t="shared" si="25"/>
        <v>298.00059400497378</v>
      </c>
      <c r="K113" s="712">
        <f t="shared" si="26"/>
        <v>298.00030321990243</v>
      </c>
      <c r="L113" s="712">
        <f t="shared" si="27"/>
        <v>298.00022156022516</v>
      </c>
      <c r="N113" s="582">
        <v>39</v>
      </c>
      <c r="O113" s="712">
        <f t="shared" si="13"/>
        <v>0.56761638097940681</v>
      </c>
      <c r="P113" s="712">
        <f t="shared" si="28"/>
        <v>467.03725265921901</v>
      </c>
      <c r="Q113" s="712">
        <f t="shared" si="30"/>
        <v>427.82630272272957</v>
      </c>
      <c r="R113" s="712">
        <f t="shared" si="17"/>
        <v>399.60516722842272</v>
      </c>
      <c r="S113" s="712">
        <f t="shared" si="18"/>
        <v>382.59145948634023</v>
      </c>
      <c r="T113" s="712">
        <f t="shared" si="29"/>
        <v>376.89964221711904</v>
      </c>
    </row>
    <row r="114" spans="2:20">
      <c r="B114" s="582">
        <v>40</v>
      </c>
      <c r="C114" s="712">
        <f t="shared" si="12"/>
        <v>0.58217064715836586</v>
      </c>
      <c r="D114" s="712">
        <f t="shared" si="19"/>
        <v>1375.221223991445</v>
      </c>
      <c r="E114" s="712">
        <f t="shared" si="20"/>
        <v>414.71633012915441</v>
      </c>
      <c r="F114" s="712">
        <f t="shared" si="21"/>
        <v>305.48812935900969</v>
      </c>
      <c r="G114" s="712">
        <f t="shared" si="22"/>
        <v>298.33717213845244</v>
      </c>
      <c r="H114" s="719">
        <f t="shared" si="23"/>
        <v>298.0029014817469</v>
      </c>
      <c r="I114" s="712">
        <f t="shared" si="24"/>
        <v>298.00141488475316</v>
      </c>
      <c r="J114" s="712">
        <f t="shared" si="25"/>
        <v>298.00068180819352</v>
      </c>
      <c r="K114" s="712">
        <f t="shared" si="26"/>
        <v>298.00035357937247</v>
      </c>
      <c r="L114" s="712">
        <f t="shared" si="27"/>
        <v>298.00026087015232</v>
      </c>
      <c r="N114" s="582">
        <v>40</v>
      </c>
      <c r="O114" s="712">
        <f t="shared" si="13"/>
        <v>0.58217064715836586</v>
      </c>
      <c r="P114" s="712">
        <f t="shared" si="28"/>
        <v>469.60143658657563</v>
      </c>
      <c r="Q114" s="712">
        <f t="shared" si="30"/>
        <v>430.4727590896531</v>
      </c>
      <c r="R114" s="712">
        <f t="shared" si="17"/>
        <v>402.304027039728</v>
      </c>
      <c r="S114" s="712">
        <f t="shared" si="18"/>
        <v>385.31788305656056</v>
      </c>
      <c r="T114" s="712">
        <f t="shared" si="29"/>
        <v>379.63417043624037</v>
      </c>
    </row>
    <row r="115" spans="2:20">
      <c r="B115" s="582">
        <v>41</v>
      </c>
      <c r="C115" s="712">
        <f t="shared" si="12"/>
        <v>0.59672491333732502</v>
      </c>
      <c r="D115" s="712">
        <f t="shared" si="19"/>
        <v>1380.8559602109651</v>
      </c>
      <c r="E115" s="712">
        <f t="shared" si="20"/>
        <v>418.55554894643871</v>
      </c>
      <c r="F115" s="712">
        <f t="shared" si="21"/>
        <v>305.94849304267711</v>
      </c>
      <c r="G115" s="712">
        <f t="shared" si="22"/>
        <v>298.36791508200992</v>
      </c>
      <c r="H115" s="719">
        <f t="shared" si="23"/>
        <v>298.00323729898787</v>
      </c>
      <c r="I115" s="712">
        <f t="shared" si="24"/>
        <v>298.00159633995071</v>
      </c>
      <c r="J115" s="712">
        <f t="shared" si="25"/>
        <v>298.0007792995462</v>
      </c>
      <c r="K115" s="712">
        <f t="shared" si="26"/>
        <v>298.00041029482935</v>
      </c>
      <c r="L115" s="712">
        <f t="shared" si="27"/>
        <v>298.00030549838868</v>
      </c>
      <c r="N115" s="582">
        <v>41</v>
      </c>
      <c r="O115" s="712">
        <f t="shared" si="13"/>
        <v>0.59672491333732502</v>
      </c>
      <c r="P115" s="712">
        <f t="shared" si="28"/>
        <v>472.15811445684528</v>
      </c>
      <c r="Q115" s="712">
        <f t="shared" si="30"/>
        <v>433.11202270615325</v>
      </c>
      <c r="R115" s="712">
        <f t="shared" si="17"/>
        <v>404.99690520829478</v>
      </c>
      <c r="S115" s="712">
        <f t="shared" si="18"/>
        <v>388.03962068000146</v>
      </c>
      <c r="T115" s="712">
        <f t="shared" si="29"/>
        <v>382.36456086906566</v>
      </c>
    </row>
    <row r="116" spans="2:20">
      <c r="B116" s="582">
        <v>42</v>
      </c>
      <c r="C116" s="712">
        <f t="shared" si="12"/>
        <v>0.61127917951628419</v>
      </c>
      <c r="D116" s="712">
        <f t="shared" si="19"/>
        <v>1386.1631628034684</v>
      </c>
      <c r="E116" s="712">
        <f t="shared" si="20"/>
        <v>422.38762698322023</v>
      </c>
      <c r="F116" s="712">
        <f t="shared" si="21"/>
        <v>306.4221576381068</v>
      </c>
      <c r="G116" s="712">
        <f t="shared" si="22"/>
        <v>298.40045846064402</v>
      </c>
      <c r="H116" s="719">
        <f t="shared" si="23"/>
        <v>298.00360077017376</v>
      </c>
      <c r="I116" s="712">
        <f t="shared" si="24"/>
        <v>298.00179474773302</v>
      </c>
      <c r="J116" s="712">
        <f t="shared" si="25"/>
        <v>298.00088719098551</v>
      </c>
      <c r="K116" s="712">
        <f t="shared" si="26"/>
        <v>298.00047391880389</v>
      </c>
      <c r="L116" s="712">
        <f t="shared" si="27"/>
        <v>298.0003559442444</v>
      </c>
      <c r="N116" s="582">
        <v>42</v>
      </c>
      <c r="O116" s="712">
        <f t="shared" si="13"/>
        <v>0.61127917951628419</v>
      </c>
      <c r="P116" s="712">
        <f t="shared" si="28"/>
        <v>474.70757512722378</v>
      </c>
      <c r="Q116" s="712">
        <f t="shared" si="30"/>
        <v>435.74430977162467</v>
      </c>
      <c r="R116" s="712">
        <f t="shared" si="17"/>
        <v>407.68382210381878</v>
      </c>
      <c r="S116" s="712">
        <f t="shared" si="18"/>
        <v>390.75649234270287</v>
      </c>
      <c r="T116" s="712">
        <f t="shared" si="29"/>
        <v>385.09054986535313</v>
      </c>
    </row>
    <row r="117" spans="2:20">
      <c r="B117" s="582">
        <v>43</v>
      </c>
      <c r="C117" s="712">
        <f t="shared" si="12"/>
        <v>0.62583344569524335</v>
      </c>
      <c r="D117" s="712">
        <f t="shared" si="19"/>
        <v>1391.1638190231708</v>
      </c>
      <c r="E117" s="712">
        <f t="shared" si="20"/>
        <v>426.21121147355939</v>
      </c>
      <c r="F117" s="712">
        <f t="shared" si="21"/>
        <v>306.90897908758279</v>
      </c>
      <c r="G117" s="712">
        <f t="shared" si="22"/>
        <v>298.4348461458153</v>
      </c>
      <c r="H117" s="719">
        <f t="shared" si="23"/>
        <v>298.00399325016883</v>
      </c>
      <c r="I117" s="712">
        <f t="shared" si="24"/>
        <v>298.00201110718723</v>
      </c>
      <c r="J117" s="712">
        <f t="shared" si="25"/>
        <v>298.00100621961366</v>
      </c>
      <c r="K117" s="712">
        <f t="shared" si="26"/>
        <v>298.00054502940145</v>
      </c>
      <c r="L117" s="712">
        <f t="shared" si="27"/>
        <v>298.000412732619</v>
      </c>
      <c r="N117" s="582">
        <v>43</v>
      </c>
      <c r="O117" s="712">
        <f t="shared" si="13"/>
        <v>0.62583344569524335</v>
      </c>
      <c r="P117" s="712">
        <f t="shared" si="28"/>
        <v>477.25006715222798</v>
      </c>
      <c r="Q117" s="712">
        <f t="shared" si="30"/>
        <v>438.3698068244467</v>
      </c>
      <c r="R117" s="712">
        <f t="shared" si="17"/>
        <v>410.36479699935785</v>
      </c>
      <c r="S117" s="712">
        <f t="shared" si="18"/>
        <v>393.46834614463069</v>
      </c>
      <c r="T117" s="712">
        <f t="shared" si="29"/>
        <v>387.81191407835632</v>
      </c>
    </row>
    <row r="118" spans="2:20">
      <c r="B118" s="582">
        <v>44</v>
      </c>
      <c r="C118" s="712">
        <f t="shared" si="12"/>
        <v>0.64038771187420251</v>
      </c>
      <c r="D118" s="712">
        <f t="shared" si="19"/>
        <v>1395.8775550026135</v>
      </c>
      <c r="E118" s="712">
        <f t="shared" si="20"/>
        <v>430.02505585520072</v>
      </c>
      <c r="F118" s="712">
        <f t="shared" si="21"/>
        <v>307.40880872972247</v>
      </c>
      <c r="G118" s="712">
        <f t="shared" si="22"/>
        <v>298.47112096968442</v>
      </c>
      <c r="H118" s="719">
        <f t="shared" si="23"/>
        <v>298.00441611133806</v>
      </c>
      <c r="I118" s="712">
        <f t="shared" si="24"/>
        <v>298.00224643998655</v>
      </c>
      <c r="J118" s="712">
        <f t="shared" si="25"/>
        <v>298.00113714733322</v>
      </c>
      <c r="K118" s="712">
        <f t="shared" si="26"/>
        <v>298.00062423020285</v>
      </c>
      <c r="L118" s="712">
        <f t="shared" si="27"/>
        <v>298.00047641399203</v>
      </c>
      <c r="N118" s="582">
        <v>44</v>
      </c>
      <c r="O118" s="712">
        <f t="shared" si="13"/>
        <v>0.64038771187420251</v>
      </c>
      <c r="P118" s="712">
        <f t="shared" si="28"/>
        <v>479.78580464970179</v>
      </c>
      <c r="Q118" s="712">
        <f t="shared" si="30"/>
        <v>440.9886750579509</v>
      </c>
      <c r="R118" s="712">
        <f t="shared" si="17"/>
        <v>413.03984822693974</v>
      </c>
      <c r="S118" s="712">
        <f t="shared" si="18"/>
        <v>396.17505420085274</v>
      </c>
      <c r="T118" s="712">
        <f t="shared" si="29"/>
        <v>390.52846459063051</v>
      </c>
    </row>
    <row r="119" spans="2:20">
      <c r="B119" s="582">
        <v>45</v>
      </c>
      <c r="C119" s="712">
        <f t="shared" si="12"/>
        <v>0.65494197805316168</v>
      </c>
      <c r="D119" s="712">
        <f t="shared" si="19"/>
        <v>1400.3227241943746</v>
      </c>
      <c r="E119" s="712">
        <f t="shared" si="20"/>
        <v>433.82801265226698</v>
      </c>
      <c r="F119" s="712">
        <f t="shared" si="21"/>
        <v>307.92149381528759</v>
      </c>
      <c r="G119" s="712">
        <f t="shared" si="22"/>
        <v>298.5093247138031</v>
      </c>
      <c r="H119" s="719">
        <f t="shared" si="23"/>
        <v>298.0048707425438</v>
      </c>
      <c r="I119" s="712">
        <f t="shared" si="24"/>
        <v>298.00250178969895</v>
      </c>
      <c r="J119" s="712">
        <f t="shared" si="25"/>
        <v>298.00128076047685</v>
      </c>
      <c r="K119" s="712">
        <f t="shared" si="26"/>
        <v>298.00071215012707</v>
      </c>
      <c r="L119" s="712">
        <f t="shared" si="27"/>
        <v>298.00054756437049</v>
      </c>
      <c r="N119" s="582">
        <v>45</v>
      </c>
      <c r="O119" s="712">
        <f t="shared" si="13"/>
        <v>0.65494197805316168</v>
      </c>
      <c r="P119" s="712">
        <f t="shared" si="28"/>
        <v>482.31497231247465</v>
      </c>
      <c r="Q119" s="712">
        <f t="shared" si="30"/>
        <v>443.60105400779707</v>
      </c>
      <c r="R119" s="712">
        <f t="shared" si="17"/>
        <v>415.7089933105172</v>
      </c>
      <c r="S119" s="712">
        <f t="shared" si="18"/>
        <v>398.87650913969685</v>
      </c>
      <c r="T119" s="712">
        <f t="shared" si="29"/>
        <v>393.24004189539585</v>
      </c>
    </row>
    <row r="120" spans="2:20">
      <c r="B120" s="582">
        <v>46</v>
      </c>
      <c r="C120" s="712">
        <f t="shared" si="12"/>
        <v>0.66949624423212084</v>
      </c>
      <c r="D120" s="712">
        <f t="shared" si="19"/>
        <v>1404.5164900641478</v>
      </c>
      <c r="E120" s="712">
        <f t="shared" si="20"/>
        <v>437.61902682334465</v>
      </c>
      <c r="F120" s="712">
        <f t="shared" si="21"/>
        <v>308.44687798619361</v>
      </c>
      <c r="G120" s="712">
        <f t="shared" si="22"/>
        <v>298.54949810022902</v>
      </c>
      <c r="H120" s="719">
        <f t="shared" si="23"/>
        <v>298.00535854817224</v>
      </c>
      <c r="I120" s="712">
        <f t="shared" si="24"/>
        <v>298.00277822109786</v>
      </c>
      <c r="J120" s="712">
        <f t="shared" si="25"/>
        <v>298.0014378694151</v>
      </c>
      <c r="K120" s="712">
        <f t="shared" si="26"/>
        <v>298.00080944325816</v>
      </c>
      <c r="L120" s="712">
        <f t="shared" si="27"/>
        <v>298.00062678519538</v>
      </c>
      <c r="N120" s="582">
        <v>46</v>
      </c>
      <c r="O120" s="712">
        <f t="shared" si="13"/>
        <v>0.66949624423212084</v>
      </c>
      <c r="P120" s="712">
        <f t="shared" si="28"/>
        <v>484.8377296901042</v>
      </c>
      <c r="Q120" s="712">
        <f t="shared" si="30"/>
        <v>446.20706470230971</v>
      </c>
      <c r="R120" s="712">
        <f t="shared" si="17"/>
        <v>418.37224907956664</v>
      </c>
      <c r="S120" s="712">
        <f t="shared" si="18"/>
        <v>401.57262111094553</v>
      </c>
      <c r="T120" s="712">
        <f t="shared" si="29"/>
        <v>395.94651160884916</v>
      </c>
    </row>
    <row r="121" spans="2:20">
      <c r="B121" s="582">
        <v>47</v>
      </c>
      <c r="C121" s="712">
        <f t="shared" si="12"/>
        <v>0.68405051041107989</v>
      </c>
      <c r="D121" s="712">
        <f t="shared" si="19"/>
        <v>1408.4749034088622</v>
      </c>
      <c r="E121" s="712">
        <f t="shared" si="20"/>
        <v>441.39712954467188</v>
      </c>
      <c r="F121" s="712">
        <f t="shared" si="21"/>
        <v>308.98480172015758</v>
      </c>
      <c r="G121" s="712">
        <f t="shared" si="22"/>
        <v>298.59168078487659</v>
      </c>
      <c r="H121" s="719">
        <f t="shared" si="23"/>
        <v>298.00588094718967</v>
      </c>
      <c r="I121" s="712">
        <f t="shared" si="24"/>
        <v>298.00307681947612</v>
      </c>
      <c r="J121" s="712">
        <f t="shared" si="25"/>
        <v>298.00160930814599</v>
      </c>
      <c r="K121" s="712">
        <f t="shared" si="26"/>
        <v>298.00091678863851</v>
      </c>
      <c r="L121" s="712">
        <f t="shared" si="27"/>
        <v>298.00071470321012</v>
      </c>
      <c r="N121" s="582">
        <v>47</v>
      </c>
      <c r="O121" s="712">
        <f t="shared" si="13"/>
        <v>0.68405051041107989</v>
      </c>
      <c r="P121" s="712">
        <f t="shared" si="28"/>
        <v>487.35421484701214</v>
      </c>
      <c r="Q121" s="712">
        <f t="shared" si="30"/>
        <v>448.80681235399186</v>
      </c>
      <c r="R121" s="712">
        <f t="shared" si="17"/>
        <v>421.02963176615242</v>
      </c>
      <c r="S121" s="712">
        <f t="shared" si="18"/>
        <v>404.26331522978074</v>
      </c>
      <c r="T121" s="712">
        <f t="shared" si="29"/>
        <v>398.64776080696663</v>
      </c>
    </row>
    <row r="122" spans="2:20">
      <c r="B122" s="582">
        <v>48</v>
      </c>
      <c r="C122" s="712">
        <f t="shared" si="12"/>
        <v>0.69860477659003906</v>
      </c>
      <c r="D122" s="712">
        <f t="shared" si="19"/>
        <v>1412.2129746492399</v>
      </c>
      <c r="E122" s="712">
        <f t="shared" si="20"/>
        <v>445.1614324001074</v>
      </c>
      <c r="F122" s="712">
        <f t="shared" si="21"/>
        <v>309.53510274326868</v>
      </c>
      <c r="G122" s="712">
        <f t="shared" si="22"/>
        <v>298.63591135292876</v>
      </c>
      <c r="H122" s="719">
        <f t="shared" si="23"/>
        <v>298.0064393722281</v>
      </c>
      <c r="I122" s="712">
        <f t="shared" si="24"/>
        <v>298.00339868996417</v>
      </c>
      <c r="J122" s="712">
        <f t="shared" si="25"/>
        <v>298.0017959338669</v>
      </c>
      <c r="K122" s="712">
        <f t="shared" si="26"/>
        <v>298.00103489003118</v>
      </c>
      <c r="L122" s="712">
        <f t="shared" si="27"/>
        <v>298.0008119702926</v>
      </c>
      <c r="N122" s="582">
        <v>48</v>
      </c>
      <c r="O122" s="712">
        <f t="shared" si="13"/>
        <v>0.69860477659003906</v>
      </c>
      <c r="P122" s="712">
        <f t="shared" si="28"/>
        <v>489.86454748783888</v>
      </c>
      <c r="Q122" s="712">
        <f t="shared" si="30"/>
        <v>451.40038865904216</v>
      </c>
      <c r="R122" s="712">
        <f t="shared" si="17"/>
        <v>423.68115708786195</v>
      </c>
      <c r="S122" s="712">
        <f t="shared" si="18"/>
        <v>406.94852939301575</v>
      </c>
      <c r="T122" s="712">
        <f t="shared" si="29"/>
        <v>401.34369489584134</v>
      </c>
    </row>
    <row r="123" spans="2:20">
      <c r="B123" s="582">
        <v>49</v>
      </c>
      <c r="C123" s="712">
        <f t="shared" si="12"/>
        <v>0.71315904276899822</v>
      </c>
      <c r="D123" s="712">
        <f t="shared" si="19"/>
        <v>1415.7447414234639</v>
      </c>
      <c r="E123" s="712">
        <f t="shared" si="20"/>
        <v>448.91112195140278</v>
      </c>
      <c r="F123" s="712">
        <f t="shared" si="21"/>
        <v>310.09761641261326</v>
      </c>
      <c r="G123" s="712">
        <f t="shared" si="22"/>
        <v>298.68222731614696</v>
      </c>
      <c r="H123" s="719">
        <f t="shared" si="23"/>
        <v>298.00703526869995</v>
      </c>
      <c r="I123" s="712">
        <f t="shared" si="24"/>
        <v>298.00374495685332</v>
      </c>
      <c r="J123" s="712">
        <f t="shared" si="25"/>
        <v>298.00199862653159</v>
      </c>
      <c r="K123" s="712">
        <f t="shared" si="26"/>
        <v>298.00116447565347</v>
      </c>
      <c r="L123" s="712">
        <f t="shared" si="27"/>
        <v>298.00091926325382</v>
      </c>
      <c r="N123" s="582">
        <v>49</v>
      </c>
      <c r="O123" s="712">
        <f t="shared" si="13"/>
        <v>0.71315904276899822</v>
      </c>
      <c r="P123" s="712">
        <f t="shared" si="28"/>
        <v>492.36883162761353</v>
      </c>
      <c r="Q123" s="712">
        <f t="shared" si="30"/>
        <v>453.9878737619664</v>
      </c>
      <c r="R123" s="712">
        <f t="shared" si="17"/>
        <v>426.32684031867143</v>
      </c>
      <c r="S123" s="712">
        <f t="shared" si="18"/>
        <v>409.62821241339054</v>
      </c>
      <c r="T123" s="712">
        <f t="shared" si="29"/>
        <v>404.03423493785158</v>
      </c>
    </row>
    <row r="124" spans="2:20">
      <c r="B124" s="582">
        <v>50</v>
      </c>
      <c r="C124" s="712">
        <f t="shared" si="12"/>
        <v>0.72771330894795738</v>
      </c>
      <c r="D124" s="712">
        <f t="shared" si="19"/>
        <v>1419.0833317874062</v>
      </c>
      <c r="E124" s="712">
        <f t="shared" si="20"/>
        <v>452.64545466401984</v>
      </c>
      <c r="F124" s="712">
        <f t="shared" si="21"/>
        <v>310.67217607094869</v>
      </c>
      <c r="G124" s="712">
        <f t="shared" si="22"/>
        <v>298.73066511192661</v>
      </c>
      <c r="H124" s="719">
        <f t="shared" si="23"/>
        <v>298.00767009394121</v>
      </c>
      <c r="I124" s="712">
        <f t="shared" si="24"/>
        <v>298.00411676292509</v>
      </c>
      <c r="J124" s="712">
        <f t="shared" si="25"/>
        <v>298.00221828839295</v>
      </c>
      <c r="K124" s="712">
        <f t="shared" si="26"/>
        <v>298.00130629788299</v>
      </c>
      <c r="L124" s="712">
        <f t="shared" si="27"/>
        <v>298.001037283605</v>
      </c>
      <c r="N124" s="582">
        <v>50</v>
      </c>
      <c r="O124" s="712">
        <f t="shared" si="13"/>
        <v>0.72771330894795738</v>
      </c>
      <c r="P124" s="712">
        <f t="shared" si="28"/>
        <v>494.86715787303524</v>
      </c>
      <c r="Q124" s="712">
        <f t="shared" si="30"/>
        <v>456.56933793406188</v>
      </c>
      <c r="R124" s="712">
        <f t="shared" si="17"/>
        <v>428.96669634949922</v>
      </c>
      <c r="S124" s="712">
        <f t="shared" si="18"/>
        <v>412.30232242560783</v>
      </c>
      <c r="T124" s="712">
        <f t="shared" si="29"/>
        <v>406.71931536726771</v>
      </c>
    </row>
    <row r="125" spans="2:20">
      <c r="B125" s="582">
        <v>51</v>
      </c>
      <c r="C125" s="712">
        <f t="shared" si="12"/>
        <v>0.74226757512691655</v>
      </c>
      <c r="D125" s="712">
        <f t="shared" si="19"/>
        <v>1422.2410233069991</v>
      </c>
      <c r="E125" s="712">
        <f t="shared" si="20"/>
        <v>456.36375216534663</v>
      </c>
      <c r="F125" s="712">
        <f t="shared" si="21"/>
        <v>311.25861337528983</v>
      </c>
      <c r="G125" s="712">
        <f t="shared" si="22"/>
        <v>298.78126010395721</v>
      </c>
      <c r="H125" s="719">
        <f t="shared" si="23"/>
        <v>298.00834531638264</v>
      </c>
      <c r="I125" s="712">
        <f t="shared" si="24"/>
        <v>298.00451526878715</v>
      </c>
      <c r="J125" s="712">
        <f t="shared" si="25"/>
        <v>298.00245584353416</v>
      </c>
      <c r="K125" s="712">
        <f t="shared" si="26"/>
        <v>298.00146113293971</v>
      </c>
      <c r="L125" s="712">
        <f t="shared" si="27"/>
        <v>298.00116675729544</v>
      </c>
      <c r="N125" s="582">
        <v>51</v>
      </c>
      <c r="O125" s="712">
        <f t="shared" si="13"/>
        <v>0.74226757512691655</v>
      </c>
      <c r="P125" s="712">
        <f t="shared" si="28"/>
        <v>497.35960537150487</v>
      </c>
      <c r="Q125" s="712">
        <f t="shared" si="30"/>
        <v>459.14484300744789</v>
      </c>
      <c r="R125" s="712">
        <f t="shared" si="17"/>
        <v>431.60073973994861</v>
      </c>
      <c r="S125" s="712">
        <f t="shared" si="18"/>
        <v>414.97082552453082</v>
      </c>
      <c r="T125" s="712">
        <f t="shared" si="29"/>
        <v>409.39888203857947</v>
      </c>
    </row>
    <row r="126" spans="2:20">
      <c r="B126" s="582">
        <v>52</v>
      </c>
      <c r="C126" s="712">
        <f t="shared" si="12"/>
        <v>0.75682184130587571</v>
      </c>
      <c r="D126" s="712">
        <f t="shared" si="19"/>
        <v>1425.2292983097752</v>
      </c>
      <c r="E126" s="712">
        <f t="shared" si="20"/>
        <v>460.06539681366979</v>
      </c>
      <c r="F126" s="712">
        <f t="shared" si="21"/>
        <v>311.85675860114895</v>
      </c>
      <c r="G126" s="712">
        <f t="shared" si="22"/>
        <v>298.83404658435455</v>
      </c>
      <c r="H126" s="719">
        <f t="shared" si="23"/>
        <v>298.00906241474843</v>
      </c>
      <c r="I126" s="712">
        <f t="shared" si="24"/>
        <v>298.0049416522167</v>
      </c>
      <c r="J126" s="712">
        <f t="shared" si="25"/>
        <v>298.00271223738883</v>
      </c>
      <c r="K126" s="712">
        <f t="shared" si="26"/>
        <v>298.00162978054499</v>
      </c>
      <c r="L126" s="712">
        <f t="shared" si="27"/>
        <v>298.00130843442361</v>
      </c>
      <c r="N126" s="582">
        <v>52</v>
      </c>
      <c r="O126" s="712">
        <f t="shared" si="13"/>
        <v>0.75682184130587571</v>
      </c>
      <c r="P126" s="712">
        <f t="shared" si="28"/>
        <v>499.84624347629858</v>
      </c>
      <c r="Q126" s="712">
        <f t="shared" si="30"/>
        <v>461.71444360024429</v>
      </c>
      <c r="R126" s="712">
        <f t="shared" si="17"/>
        <v>434.22898476252345</v>
      </c>
      <c r="S126" s="712">
        <f t="shared" si="18"/>
        <v>417.63369460173044</v>
      </c>
      <c r="T126" s="712">
        <f t="shared" si="29"/>
        <v>412.07289055908404</v>
      </c>
    </row>
    <row r="127" spans="2:20">
      <c r="B127" s="582">
        <v>53</v>
      </c>
      <c r="C127" s="712">
        <f t="shared" si="12"/>
        <v>0.77137610748483487</v>
      </c>
      <c r="D127" s="712">
        <f t="shared" si="19"/>
        <v>1428.058895545242</v>
      </c>
      <c r="E127" s="712">
        <f t="shared" si="20"/>
        <v>463.74982755766791</v>
      </c>
      <c r="F127" s="712">
        <f t="shared" si="21"/>
        <v>312.46644092405785</v>
      </c>
      <c r="G127" s="712">
        <f t="shared" si="22"/>
        <v>298.88905777714189</v>
      </c>
      <c r="H127" s="719">
        <f t="shared" si="23"/>
        <v>298.00982287728152</v>
      </c>
      <c r="I127" s="712">
        <f t="shared" si="24"/>
        <v>298.00539710751116</v>
      </c>
      <c r="J127" s="712">
        <f t="shared" si="25"/>
        <v>298.00298843625239</v>
      </c>
      <c r="K127" s="712">
        <f t="shared" si="26"/>
        <v>298.00181306355927</v>
      </c>
      <c r="L127" s="712">
        <f t="shared" si="27"/>
        <v>298.00146308892306</v>
      </c>
      <c r="N127" s="582">
        <v>53</v>
      </c>
      <c r="O127" s="712">
        <f t="shared" si="13"/>
        <v>0.77137610748483487</v>
      </c>
      <c r="P127" s="712">
        <f t="shared" si="28"/>
        <v>502.32713316922502</v>
      </c>
      <c r="Q127" s="712">
        <f t="shared" si="30"/>
        <v>464.27818816331813</v>
      </c>
      <c r="R127" s="712">
        <f t="shared" si="17"/>
        <v>436.85144544041299</v>
      </c>
      <c r="S127" s="712">
        <f t="shared" si="18"/>
        <v>420.29090835149225</v>
      </c>
      <c r="T127" s="712">
        <f t="shared" si="29"/>
        <v>414.74130486433342</v>
      </c>
    </row>
    <row r="128" spans="2:20">
      <c r="B128" s="582">
        <v>54</v>
      </c>
      <c r="C128" s="712">
        <f t="shared" si="12"/>
        <v>0.78593037366379392</v>
      </c>
      <c r="D128" s="712">
        <f t="shared" si="19"/>
        <v>1430.739858487527</v>
      </c>
      <c r="E128" s="712">
        <f t="shared" si="20"/>
        <v>467.41653606750793</v>
      </c>
      <c r="F128" s="712">
        <f t="shared" si="21"/>
        <v>313.08748867989237</v>
      </c>
      <c r="G128" s="712">
        <f t="shared" si="22"/>
        <v>298.94632584296625</v>
      </c>
      <c r="H128" s="719">
        <f t="shared" si="23"/>
        <v>298.01062820099526</v>
      </c>
      <c r="I128" s="712">
        <f t="shared" si="24"/>
        <v>298.00588284484792</v>
      </c>
      <c r="J128" s="712">
        <f t="shared" si="25"/>
        <v>298.00328542678471</v>
      </c>
      <c r="K128" s="712">
        <f t="shared" si="26"/>
        <v>298.00201182760162</v>
      </c>
      <c r="L128" s="712">
        <f t="shared" si="27"/>
        <v>298.00163151822517</v>
      </c>
      <c r="N128" s="582">
        <v>54</v>
      </c>
      <c r="O128" s="712">
        <f t="shared" si="13"/>
        <v>0.78593037366379392</v>
      </c>
      <c r="P128" s="712">
        <f t="shared" si="28"/>
        <v>504.80232827608745</v>
      </c>
      <c r="Q128" s="712">
        <f t="shared" si="30"/>
        <v>466.83611987458517</v>
      </c>
      <c r="R128" s="712">
        <f t="shared" si="17"/>
        <v>439.46813557978231</v>
      </c>
      <c r="S128" s="712">
        <f t="shared" si="18"/>
        <v>422.9424504216027</v>
      </c>
      <c r="T128" s="712">
        <f t="shared" si="29"/>
        <v>417.4040960010704</v>
      </c>
    </row>
    <row r="129" spans="2:20">
      <c r="B129" s="582">
        <v>55</v>
      </c>
      <c r="C129" s="712">
        <f t="shared" si="12"/>
        <v>0.80048463984275309</v>
      </c>
      <c r="D129" s="712">
        <f t="shared" si="19"/>
        <v>1433.2815804985564</v>
      </c>
      <c r="E129" s="712">
        <f t="shared" si="20"/>
        <v>471.06506311985544</v>
      </c>
      <c r="F129" s="712">
        <f t="shared" si="21"/>
        <v>313.71972960542195</v>
      </c>
      <c r="G129" s="712">
        <f t="shared" si="22"/>
        <v>299.00588188494282</v>
      </c>
      <c r="H129" s="719">
        <f t="shared" si="23"/>
        <v>298.01147989095023</v>
      </c>
      <c r="I129" s="712">
        <f t="shared" si="24"/>
        <v>298.00640008965206</v>
      </c>
      <c r="J129" s="712">
        <f t="shared" si="25"/>
        <v>298.00360421550698</v>
      </c>
      <c r="K129" s="712">
        <f t="shared" si="26"/>
        <v>298.00222694065093</v>
      </c>
      <c r="L129" s="712">
        <f t="shared" si="27"/>
        <v>298.001814542901</v>
      </c>
      <c r="N129" s="582">
        <v>55</v>
      </c>
      <c r="O129" s="712">
        <f t="shared" si="13"/>
        <v>0.80048463984275309</v>
      </c>
      <c r="P129" s="712">
        <f t="shared" si="28"/>
        <v>507.27187650512877</v>
      </c>
      <c r="Q129" s="712">
        <f t="shared" si="30"/>
        <v>469.38827740306903</v>
      </c>
      <c r="R129" s="712">
        <f t="shared" si="17"/>
        <v>442.07906879736873</v>
      </c>
      <c r="S129" s="712">
        <f t="shared" si="18"/>
        <v>425.58830868782889</v>
      </c>
      <c r="T129" s="712">
        <f t="shared" si="29"/>
        <v>420.06124108743256</v>
      </c>
    </row>
    <row r="130" spans="2:20">
      <c r="B130" s="582">
        <v>56</v>
      </c>
      <c r="C130" s="712">
        <f t="shared" si="12"/>
        <v>0.81503890602171225</v>
      </c>
      <c r="D130" s="712">
        <f t="shared" si="19"/>
        <v>1435.6928470558398</v>
      </c>
      <c r="E130" s="712">
        <f t="shared" si="20"/>
        <v>474.69499522026013</v>
      </c>
      <c r="F130" s="712">
        <f t="shared" si="21"/>
        <v>314.36299106041173</v>
      </c>
      <c r="G130" s="712">
        <f t="shared" si="22"/>
        <v>299.0677559555279</v>
      </c>
      <c r="H130" s="719">
        <f t="shared" si="23"/>
        <v>298.01237945955631</v>
      </c>
      <c r="I130" s="712">
        <f t="shared" si="24"/>
        <v>298.0069500819734</v>
      </c>
      <c r="J130" s="712">
        <f t="shared" si="25"/>
        <v>298.00394582829216</v>
      </c>
      <c r="K130" s="712">
        <f t="shared" si="26"/>
        <v>298.00245929263235</v>
      </c>
      <c r="L130" s="712">
        <f t="shared" si="27"/>
        <v>298.00201300628385</v>
      </c>
      <c r="N130" s="582">
        <v>56</v>
      </c>
      <c r="O130" s="712">
        <f t="shared" si="13"/>
        <v>0.81503890602171225</v>
      </c>
      <c r="P130" s="712">
        <f t="shared" si="28"/>
        <v>509.73582033423952</v>
      </c>
      <c r="Q130" s="712">
        <f t="shared" si="30"/>
        <v>471.93469556168793</v>
      </c>
      <c r="R130" s="712">
        <f t="shared" si="17"/>
        <v>444.68425854406757</v>
      </c>
      <c r="S130" s="712">
        <f t="shared" si="18"/>
        <v>428.22847463407504</v>
      </c>
      <c r="T130" s="712">
        <f t="shared" si="29"/>
        <v>422.71272242460714</v>
      </c>
    </row>
    <row r="131" spans="2:20">
      <c r="B131" s="582">
        <v>57</v>
      </c>
      <c r="C131" s="712">
        <f t="shared" si="12"/>
        <v>0.82959317220067141</v>
      </c>
      <c r="D131" s="712">
        <f t="shared" si="19"/>
        <v>1437.9818752356716</v>
      </c>
      <c r="E131" s="712">
        <f t="shared" si="20"/>
        <v>478.30596144745454</v>
      </c>
      <c r="F131" s="712">
        <f t="shared" si="21"/>
        <v>315.01710023252048</v>
      </c>
      <c r="G131" s="712">
        <f t="shared" si="22"/>
        <v>299.13197706432885</v>
      </c>
      <c r="H131" s="719">
        <f t="shared" si="23"/>
        <v>298.01332842589835</v>
      </c>
      <c r="I131" s="712">
        <f t="shared" si="24"/>
        <v>298.00753407587285</v>
      </c>
      <c r="J131" s="712">
        <f t="shared" si="25"/>
        <v>298.00431130985169</v>
      </c>
      <c r="K131" s="712">
        <f t="shared" si="26"/>
        <v>298.00270979498868</v>
      </c>
      <c r="L131" s="712">
        <f t="shared" si="27"/>
        <v>298.00222777407441</v>
      </c>
      <c r="N131" s="582">
        <v>57</v>
      </c>
      <c r="O131" s="712">
        <f t="shared" si="13"/>
        <v>0.82959317220067141</v>
      </c>
      <c r="P131" s="712">
        <f t="shared" si="28"/>
        <v>512.19419776895722</v>
      </c>
      <c r="Q131" s="712">
        <f t="shared" si="30"/>
        <v>474.47540586497433</v>
      </c>
      <c r="R131" s="712">
        <f t="shared" si="17"/>
        <v>447.28371812509198</v>
      </c>
      <c r="S131" s="712">
        <f t="shared" si="18"/>
        <v>430.86294282282529</v>
      </c>
      <c r="T131" s="712">
        <f t="shared" si="29"/>
        <v>425.35852673787713</v>
      </c>
    </row>
    <row r="132" spans="2:20">
      <c r="B132" s="582">
        <v>58</v>
      </c>
      <c r="C132" s="712">
        <f t="shared" si="12"/>
        <v>0.84414743837963058</v>
      </c>
      <c r="D132" s="712">
        <f t="shared" si="19"/>
        <v>1440.1563506301532</v>
      </c>
      <c r="E132" s="712">
        <f t="shared" si="20"/>
        <v>481.89763050510828</v>
      </c>
      <c r="F132" s="712">
        <f t="shared" si="21"/>
        <v>315.68188432615216</v>
      </c>
      <c r="G132" s="712">
        <f t="shared" si="22"/>
        <v>299.19857318676435</v>
      </c>
      <c r="H132" s="719">
        <f t="shared" si="23"/>
        <v>298.01432831508532</v>
      </c>
      <c r="I132" s="712">
        <f t="shared" si="24"/>
        <v>298.00815333881826</v>
      </c>
      <c r="J132" s="712">
        <f t="shared" si="25"/>
        <v>298.00470172321786</v>
      </c>
      <c r="K132" s="712">
        <f t="shared" si="26"/>
        <v>298.00297938023999</v>
      </c>
      <c r="L132" s="712">
        <f t="shared" si="27"/>
        <v>298.0024597339293</v>
      </c>
      <c r="N132" s="582">
        <v>58</v>
      </c>
      <c r="O132" s="712">
        <f t="shared" si="13"/>
        <v>0.84414743837963058</v>
      </c>
      <c r="P132" s="712">
        <f t="shared" si="28"/>
        <v>514.64704299007508</v>
      </c>
      <c r="Q132" s="712">
        <f t="shared" si="30"/>
        <v>477.01043700557454</v>
      </c>
      <c r="R132" s="712">
        <f t="shared" si="17"/>
        <v>449.8774607172046</v>
      </c>
      <c r="S132" s="712">
        <f t="shared" si="18"/>
        <v>433.49171044272327</v>
      </c>
      <c r="T132" s="712">
        <f t="shared" si="29"/>
        <v>427.99864452821532</v>
      </c>
    </row>
    <row r="133" spans="2:20">
      <c r="B133" s="582">
        <v>59</v>
      </c>
      <c r="C133" s="712">
        <f t="shared" si="12"/>
        <v>0.85870170455858974</v>
      </c>
      <c r="D133" s="712">
        <f t="shared" si="19"/>
        <v>1442.223461864842</v>
      </c>
      <c r="E133" s="712">
        <f t="shared" si="20"/>
        <v>485.46970796752089</v>
      </c>
      <c r="F133" s="712">
        <f t="shared" si="21"/>
        <v>316.35717073634817</v>
      </c>
      <c r="G133" s="712">
        <f t="shared" si="22"/>
        <v>299.26757127349515</v>
      </c>
      <c r="H133" s="719">
        <f t="shared" si="23"/>
        <v>298.01538065762253</v>
      </c>
      <c r="I133" s="712">
        <f t="shared" si="24"/>
        <v>298.00880915109002</v>
      </c>
      <c r="J133" s="712">
        <f t="shared" si="25"/>
        <v>298.00511814922447</v>
      </c>
      <c r="K133" s="712">
        <f t="shared" si="26"/>
        <v>298.00326900153152</v>
      </c>
      <c r="L133" s="712">
        <f t="shared" si="27"/>
        <v>298.00270979503625</v>
      </c>
      <c r="N133" s="582">
        <v>59</v>
      </c>
      <c r="O133" s="712">
        <f t="shared" si="13"/>
        <v>0.85870170455858974</v>
      </c>
      <c r="P133" s="712">
        <f t="shared" si="28"/>
        <v>517.09438690693742</v>
      </c>
      <c r="Q133" s="712">
        <f t="shared" si="30"/>
        <v>479.53981526135613</v>
      </c>
      <c r="R133" s="712">
        <f t="shared" si="17"/>
        <v>452.46549938344913</v>
      </c>
      <c r="S133" s="712">
        <f t="shared" si="18"/>
        <v>436.11477692205267</v>
      </c>
      <c r="T133" s="712">
        <f t="shared" si="29"/>
        <v>430.63306951832379</v>
      </c>
    </row>
    <row r="134" spans="2:20">
      <c r="B134" s="582">
        <v>60</v>
      </c>
      <c r="C134" s="712">
        <f t="shared" si="12"/>
        <v>0.8732559707375489</v>
      </c>
      <c r="D134" s="712">
        <f t="shared" si="19"/>
        <v>1444.1899328729967</v>
      </c>
      <c r="E134" s="712">
        <f t="shared" si="20"/>
        <v>489.02193370661558</v>
      </c>
      <c r="F134" s="712">
        <f t="shared" si="21"/>
        <v>317.04278720873032</v>
      </c>
      <c r="G134" s="712">
        <f t="shared" si="22"/>
        <v>299.33899726055176</v>
      </c>
      <c r="H134" s="719">
        <f t="shared" si="23"/>
        <v>298.0164869888053</v>
      </c>
      <c r="I134" s="712">
        <f t="shared" si="24"/>
        <v>298.00950280519635</v>
      </c>
      <c r="J134" s="712">
        <f t="shared" si="25"/>
        <v>298.00556168598553</v>
      </c>
      <c r="K134" s="712">
        <f t="shared" si="26"/>
        <v>298.00357963217169</v>
      </c>
      <c r="L134" s="712">
        <f t="shared" si="27"/>
        <v>298.00297888767591</v>
      </c>
      <c r="N134" s="582">
        <v>60</v>
      </c>
      <c r="O134" s="712">
        <f t="shared" si="13"/>
        <v>0.8732559707375489</v>
      </c>
      <c r="P134" s="712">
        <f t="shared" si="28"/>
        <v>519.53625763015884</v>
      </c>
      <c r="Q134" s="712">
        <f t="shared" si="30"/>
        <v>482.06356484323169</v>
      </c>
      <c r="R134" s="712">
        <f t="shared" si="17"/>
        <v>455.04784708574448</v>
      </c>
      <c r="S134" s="712">
        <f t="shared" si="18"/>
        <v>438.73214359852216</v>
      </c>
      <c r="T134" s="712">
        <f t="shared" si="29"/>
        <v>433.26179817936406</v>
      </c>
    </row>
    <row r="135" spans="2:20">
      <c r="B135" s="582">
        <v>61</v>
      </c>
      <c r="C135" s="712">
        <f t="shared" si="12"/>
        <v>0.88781023691650796</v>
      </c>
      <c r="D135" s="712">
        <f t="shared" si="19"/>
        <v>1446.0620530722397</v>
      </c>
      <c r="E135" s="712">
        <f t="shared" si="20"/>
        <v>492.55407948841798</v>
      </c>
      <c r="F135" s="712">
        <f t="shared" si="21"/>
        <v>317.73856198644381</v>
      </c>
      <c r="G135" s="712">
        <f t="shared" si="22"/>
        <v>299.41287608008867</v>
      </c>
      <c r="H135" s="719">
        <f t="shared" si="23"/>
        <v>298.01764884813394</v>
      </c>
      <c r="I135" s="712">
        <f t="shared" si="24"/>
        <v>298.01023560529899</v>
      </c>
      <c r="J135" s="712">
        <f t="shared" si="25"/>
        <v>298.00603344837242</v>
      </c>
      <c r="K135" s="712">
        <f t="shared" si="26"/>
        <v>298.00391226516189</v>
      </c>
      <c r="L135" s="712">
        <f t="shared" si="27"/>
        <v>298.0032679627721</v>
      </c>
      <c r="N135" s="582">
        <v>61</v>
      </c>
      <c r="O135" s="712">
        <f t="shared" si="13"/>
        <v>0.88781023691650796</v>
      </c>
      <c r="P135" s="712">
        <f t="shared" si="28"/>
        <v>521.97268087550287</v>
      </c>
      <c r="Q135" s="712">
        <f t="shared" si="30"/>
        <v>484.58170819233135</v>
      </c>
      <c r="R135" s="712">
        <f t="shared" si="17"/>
        <v>457.62451669565382</v>
      </c>
      <c r="S135" s="712">
        <f t="shared" si="18"/>
        <v>441.34381343715256</v>
      </c>
      <c r="T135" s="712">
        <f t="shared" si="29"/>
        <v>435.884829326626</v>
      </c>
    </row>
    <row r="136" spans="2:20">
      <c r="B136" s="582">
        <v>62</v>
      </c>
      <c r="C136" s="712">
        <f t="shared" si="12"/>
        <v>0.90236450309546712</v>
      </c>
      <c r="D136" s="712">
        <f t="shared" si="19"/>
        <v>1447.8457055799895</v>
      </c>
      <c r="E136" s="712">
        <f t="shared" si="20"/>
        <v>496.06594672797263</v>
      </c>
      <c r="F136" s="712">
        <f t="shared" si="21"/>
        <v>318.44432394498313</v>
      </c>
      <c r="G136" s="712">
        <f t="shared" si="22"/>
        <v>299.48923167170238</v>
      </c>
      <c r="H136" s="719">
        <f t="shared" si="23"/>
        <v>298.01886777874984</v>
      </c>
      <c r="I136" s="712">
        <f t="shared" si="24"/>
        <v>298.01100886664858</v>
      </c>
      <c r="J136" s="712">
        <f t="shared" si="25"/>
        <v>298.00653456749222</v>
      </c>
      <c r="K136" s="712">
        <f t="shared" si="26"/>
        <v>298.00426791271821</v>
      </c>
      <c r="L136" s="712">
        <f t="shared" si="27"/>
        <v>298.00357799143251</v>
      </c>
      <c r="N136" s="582">
        <v>62</v>
      </c>
      <c r="O136" s="712">
        <f t="shared" si="13"/>
        <v>0.90236450309546712</v>
      </c>
      <c r="P136" s="712">
        <f t="shared" si="28"/>
        <v>524.40368030894479</v>
      </c>
      <c r="Q136" s="712">
        <f t="shared" si="30"/>
        <v>487.09426623390277</v>
      </c>
      <c r="R136" s="712">
        <f t="shared" si="17"/>
        <v>460.19552100359311</v>
      </c>
      <c r="S136" s="712">
        <f t="shared" si="18"/>
        <v>443.94979078926218</v>
      </c>
      <c r="T136" s="712">
        <f t="shared" si="29"/>
        <v>438.50216377409367</v>
      </c>
    </row>
    <row r="137" spans="2:20">
      <c r="B137" s="582">
        <v>63</v>
      </c>
      <c r="C137" s="712">
        <f t="shared" si="12"/>
        <v>0.91691876927442628</v>
      </c>
      <c r="D137" s="712">
        <f t="shared" si="19"/>
        <v>1449.5463935951411</v>
      </c>
      <c r="E137" s="712">
        <f t="shared" si="20"/>
        <v>499.5573643923679</v>
      </c>
      <c r="F137" s="712">
        <f t="shared" si="21"/>
        <v>319.1599027157273</v>
      </c>
      <c r="G137" s="712">
        <f t="shared" si="22"/>
        <v>299.56808699425216</v>
      </c>
      <c r="H137" s="719">
        <f t="shared" si="23"/>
        <v>298.02014532689077</v>
      </c>
      <c r="I137" s="712">
        <f t="shared" si="24"/>
        <v>298.01182391503039</v>
      </c>
      <c r="J137" s="712">
        <f t="shared" si="25"/>
        <v>298.0070661901654</v>
      </c>
      <c r="K137" s="712">
        <f t="shared" si="26"/>
        <v>298.00464760578774</v>
      </c>
      <c r="L137" s="712">
        <f t="shared" si="27"/>
        <v>298.00390996448027</v>
      </c>
      <c r="N137" s="582">
        <v>63</v>
      </c>
      <c r="O137" s="712">
        <f t="shared" si="13"/>
        <v>0.91691876927442628</v>
      </c>
      <c r="P137" s="712">
        <f t="shared" si="28"/>
        <v>526.82927784148671</v>
      </c>
      <c r="Q137" s="712">
        <f t="shared" si="30"/>
        <v>489.60125859423988</v>
      </c>
      <c r="R137" s="712">
        <f t="shared" si="17"/>
        <v>462.76087272670821</v>
      </c>
      <c r="S137" s="712">
        <f t="shared" si="18"/>
        <v>446.55008118656252</v>
      </c>
      <c r="T137" s="712">
        <f t="shared" si="29"/>
        <v>441.11380403933174</v>
      </c>
    </row>
    <row r="138" spans="2:20">
      <c r="B138" s="582">
        <v>64</v>
      </c>
      <c r="C138" s="712">
        <f t="shared" si="12"/>
        <v>0.93147303545338545</v>
      </c>
      <c r="D138" s="712">
        <f t="shared" si="19"/>
        <v>1451.1692650651969</v>
      </c>
      <c r="E138" s="712">
        <f t="shared" si="20"/>
        <v>503.02818704221318</v>
      </c>
      <c r="F138" s="712">
        <f t="shared" si="21"/>
        <v>319.88512879895779</v>
      </c>
      <c r="G138" s="712">
        <f t="shared" si="22"/>
        <v>299.64946403812917</v>
      </c>
      <c r="H138" s="719">
        <f t="shared" si="23"/>
        <v>298.02148304136591</v>
      </c>
      <c r="I138" s="712">
        <f t="shared" si="24"/>
        <v>298.01268208622048</v>
      </c>
      <c r="J138" s="712">
        <f t="shared" si="25"/>
        <v>298.00762947840548</v>
      </c>
      <c r="K138" s="712">
        <f t="shared" si="26"/>
        <v>298.00505239355863</v>
      </c>
      <c r="L138" s="712">
        <f t="shared" si="27"/>
        <v>298.0042648919781</v>
      </c>
      <c r="N138" s="582">
        <v>64</v>
      </c>
      <c r="O138" s="712">
        <f t="shared" si="13"/>
        <v>0.93147303545338545</v>
      </c>
      <c r="P138" s="712">
        <f t="shared" si="28"/>
        <v>529.24949388104244</v>
      </c>
      <c r="Q138" s="712">
        <f t="shared" si="30"/>
        <v>492.10270378602553</v>
      </c>
      <c r="R138" s="712">
        <f t="shared" si="17"/>
        <v>465.32058451561238</v>
      </c>
      <c r="S138" s="712">
        <f t="shared" si="18"/>
        <v>449.14469116525254</v>
      </c>
      <c r="T138" s="712">
        <f t="shared" si="29"/>
        <v>443.71975409136201</v>
      </c>
    </row>
    <row r="139" spans="2:20">
      <c r="B139" s="582">
        <v>65</v>
      </c>
      <c r="C139" s="712">
        <f t="shared" si="12"/>
        <v>0.94602730163234461</v>
      </c>
      <c r="D139" s="712">
        <f t="shared" ref="D139:D170" si="31">(1-2*FoAb-2*FoAb*BiCombAb)*D138+2*FoAb*E138+2*FoAb*BiCombAb*Tcomb</f>
        <v>1452.719135750292</v>
      </c>
      <c r="E139" s="712">
        <f t="shared" ref="E139:E170" si="32">FoAb*D138+(1-2*FoAb)*E138+FoAb*F138</f>
        <v>506.47829300253881</v>
      </c>
      <c r="F139" s="712">
        <f t="shared" ref="F139:F170" si="33">FoAb*E138+(1-2*FoAb)*F138+FoAb*G138</f>
        <v>320.61983366707847</v>
      </c>
      <c r="G139" s="712">
        <f t="shared" ref="G139:G170" si="34">FoAb*F138+(1-2*FoAb)*G138+FoAb*H138</f>
        <v>299.73338383792259</v>
      </c>
      <c r="H139" s="719">
        <f t="shared" ref="H139:H170" si="35">_FoN1*G138+(1-_FoN1-_FoN2)*H138+_FoN2*I138</f>
        <v>298.02288247304926</v>
      </c>
      <c r="I139" s="712">
        <f t="shared" ref="I139:I170" si="36">FoCase*H138+(1-2*FoCase)*I138+FoCase*J138</f>
        <v>298.01358472545161</v>
      </c>
      <c r="J139" s="712">
        <f t="shared" ref="J139:J170" si="37">FoCase*I138+(1-2*FoCase)*J138+FoCase*K138</f>
        <v>298.0082256089002</v>
      </c>
      <c r="K139" s="712">
        <f t="shared" ref="K139:K170" si="38">FoCase*J138+(1-2*FoCase)*K138+FoCase*L138</f>
        <v>298.00548334296673</v>
      </c>
      <c r="L139" s="712">
        <f t="shared" ref="L139:L170" si="39">(1-2*FoCase-2*FoCase*BiAtmCase)*L138+2*FoCase*K138+2*FoCase*BiAtmCase*Tatm</f>
        <v>298.00464380274559</v>
      </c>
      <c r="N139" s="582">
        <v>65</v>
      </c>
      <c r="O139" s="712">
        <f t="shared" si="13"/>
        <v>0.94602730163234461</v>
      </c>
      <c r="P139" s="712">
        <f t="shared" ref="P139:P170" si="40">(1-2*FoCase-2*FoCase*BiCombCase)*P138+2*FoCase*Q138+2*FoCase*BiCombCase*Tcomb</f>
        <v>531.66434754764418</v>
      </c>
      <c r="Q139" s="712">
        <f t="shared" si="30"/>
        <v>494.59861936668852</v>
      </c>
      <c r="R139" s="712">
        <f t="shared" si="17"/>
        <v>467.87466896015184</v>
      </c>
      <c r="S139" s="712">
        <f t="shared" si="18"/>
        <v>451.733628115741</v>
      </c>
      <c r="T139" s="712">
        <f t="shared" ref="T139:T170" si="41">(1-2*FoCase-2*FoCase*BiAtmCase)*T138+2*FoCase*S138+2*FoCase*BiAtmCase*Tatm</f>
        <v>446.32001913526949</v>
      </c>
    </row>
    <row r="140" spans="2:20">
      <c r="B140" s="582">
        <v>66</v>
      </c>
      <c r="C140" s="712">
        <f t="shared" ref="C140:C202" si="42">$C$73*B140</f>
        <v>0.96058156781130377</v>
      </c>
      <c r="D140" s="712">
        <f t="shared" si="31"/>
        <v>1454.2005107883231</v>
      </c>
      <c r="E140" s="712">
        <f t="shared" si="32"/>
        <v>509.9075826546777</v>
      </c>
      <c r="F140" s="712">
        <f t="shared" si="33"/>
        <v>321.36384985871314</v>
      </c>
      <c r="G140" s="712">
        <f t="shared" si="34"/>
        <v>299.81986648543398</v>
      </c>
      <c r="H140" s="719">
        <f t="shared" si="35"/>
        <v>298.0243451743911</v>
      </c>
      <c r="I140" s="712">
        <f t="shared" si="36"/>
        <v>298.01453318688959</v>
      </c>
      <c r="J140" s="712">
        <f t="shared" si="37"/>
        <v>298.00885577249539</v>
      </c>
      <c r="K140" s="712">
        <f t="shared" si="38"/>
        <v>298.0059415381985</v>
      </c>
      <c r="L140" s="712">
        <f t="shared" si="39"/>
        <v>298.00504774387173</v>
      </c>
      <c r="N140" s="582">
        <v>66</v>
      </c>
      <c r="O140" s="712">
        <f t="shared" ref="O140:O200" si="43">$O$73*N140</f>
        <v>0.96058156781130377</v>
      </c>
      <c r="P140" s="712">
        <f t="shared" si="40"/>
        <v>534.07385685731447</v>
      </c>
      <c r="Q140" s="712">
        <f t="shared" ref="Q140:Q171" si="44">FoCase*P139+(1-2*FoCase)*Q139+FoCase*R139</f>
        <v>497.08902207370483</v>
      </c>
      <c r="R140" s="712">
        <f t="shared" si="17"/>
        <v>470.42313859433983</v>
      </c>
      <c r="S140" s="712">
        <f t="shared" si="18"/>
        <v>454.31690015426523</v>
      </c>
      <c r="T140" s="712">
        <f t="shared" si="41"/>
        <v>448.91460542818834</v>
      </c>
    </row>
    <row r="141" spans="2:20">
      <c r="B141" s="582">
        <v>67</v>
      </c>
      <c r="C141" s="712">
        <f t="shared" si="42"/>
        <v>0.97513583399026293</v>
      </c>
      <c r="D141" s="712">
        <f t="shared" si="31"/>
        <v>1455.6176048586065</v>
      </c>
      <c r="E141" s="712">
        <f t="shared" si="32"/>
        <v>513.31597684123597</v>
      </c>
      <c r="F141" s="712">
        <f t="shared" si="33"/>
        <v>322.11701106430945</v>
      </c>
      <c r="G141" s="712">
        <f t="shared" si="34"/>
        <v>299.90893114299718</v>
      </c>
      <c r="H141" s="719">
        <f t="shared" si="35"/>
        <v>298.02587269894667</v>
      </c>
      <c r="I141" s="712">
        <f t="shared" si="36"/>
        <v>298.01552883312019</v>
      </c>
      <c r="J141" s="712">
        <f t="shared" si="37"/>
        <v>298.00952117368115</v>
      </c>
      <c r="K141" s="712">
        <f t="shared" si="38"/>
        <v>298.00642808019165</v>
      </c>
      <c r="L141" s="712">
        <f t="shared" si="39"/>
        <v>298.00547778022269</v>
      </c>
      <c r="N141" s="582">
        <v>67</v>
      </c>
      <c r="O141" s="712">
        <f t="shared" si="43"/>
        <v>0.97513583399026293</v>
      </c>
      <c r="P141" s="712">
        <f t="shared" si="40"/>
        <v>536.47803887916484</v>
      </c>
      <c r="Q141" s="712">
        <f t="shared" si="44"/>
        <v>499.57392794020171</v>
      </c>
      <c r="R141" s="712">
        <f t="shared" si="17"/>
        <v>472.96600590058091</v>
      </c>
      <c r="S141" s="712">
        <f t="shared" si="18"/>
        <v>456.89451601321639</v>
      </c>
      <c r="T141" s="712">
        <f t="shared" si="41"/>
        <v>451.50352012209714</v>
      </c>
    </row>
    <row r="142" spans="2:20">
      <c r="B142" s="582">
        <v>68</v>
      </c>
      <c r="C142" s="712">
        <f t="shared" si="42"/>
        <v>0.98969010016922199</v>
      </c>
      <c r="D142" s="712">
        <f t="shared" si="31"/>
        <v>1456.9743610351647</v>
      </c>
      <c r="E142" s="712">
        <f t="shared" si="32"/>
        <v>516.70341537677416</v>
      </c>
      <c r="F142" s="712">
        <f t="shared" si="33"/>
        <v>322.8791522038369</v>
      </c>
      <c r="G142" s="712">
        <f t="shared" si="34"/>
        <v>300.00059605706139</v>
      </c>
      <c r="H142" s="719">
        <f t="shared" si="35"/>
        <v>298.02746660092185</v>
      </c>
      <c r="I142" s="712">
        <f t="shared" si="36"/>
        <v>298.01657303464538</v>
      </c>
      <c r="J142" s="712">
        <f t="shared" si="37"/>
        <v>298.01022303008233</v>
      </c>
      <c r="K142" s="712">
        <f t="shared" si="38"/>
        <v>298.00694408613379</v>
      </c>
      <c r="L142" s="712">
        <f t="shared" si="39"/>
        <v>298.00593499394597</v>
      </c>
      <c r="N142" s="582">
        <v>68</v>
      </c>
      <c r="O142" s="712">
        <f t="shared" si="43"/>
        <v>0.98969010016922199</v>
      </c>
      <c r="P142" s="712">
        <f t="shared" si="40"/>
        <v>538.87690986962355</v>
      </c>
      <c r="Q142" s="712">
        <f t="shared" si="44"/>
        <v>502.05335239373233</v>
      </c>
      <c r="R142" s="712">
        <f t="shared" si="17"/>
        <v>475.50328331328831</v>
      </c>
      <c r="S142" s="712">
        <f t="shared" si="18"/>
        <v>459.46648494744687</v>
      </c>
      <c r="T142" s="712">
        <f t="shared" si="41"/>
        <v>454.08677112951943</v>
      </c>
    </row>
    <row r="143" spans="2:20">
      <c r="B143" s="582">
        <v>69</v>
      </c>
      <c r="C143" s="712">
        <f t="shared" si="42"/>
        <v>1.0042443663481813</v>
      </c>
      <c r="D143" s="712">
        <f t="shared" si="31"/>
        <v>1458.2744684148186</v>
      </c>
      <c r="E143" s="712">
        <f t="shared" si="32"/>
        <v>520.06985565729917</v>
      </c>
      <c r="F143" s="712">
        <f t="shared" si="33"/>
        <v>323.65010949712882</v>
      </c>
      <c r="G143" s="712">
        <f t="shared" si="34"/>
        <v>300.09487857200082</v>
      </c>
      <c r="H143" s="719">
        <f t="shared" si="35"/>
        <v>298.02912843473473</v>
      </c>
      <c r="I143" s="712">
        <f t="shared" si="36"/>
        <v>298.01766716939062</v>
      </c>
      <c r="J143" s="712">
        <f t="shared" si="37"/>
        <v>298.01096257195172</v>
      </c>
      <c r="K143" s="712">
        <f t="shared" si="38"/>
        <v>298.00749068896096</v>
      </c>
      <c r="L143" s="712">
        <f t="shared" si="39"/>
        <v>298.00642048397242</v>
      </c>
      <c r="N143" s="582">
        <v>69</v>
      </c>
      <c r="O143" s="712">
        <f t="shared" si="43"/>
        <v>1.0042443663481813</v>
      </c>
      <c r="P143" s="712">
        <f t="shared" si="40"/>
        <v>541.2704853871204</v>
      </c>
      <c r="Q143" s="712">
        <f t="shared" si="44"/>
        <v>504.52731034067341</v>
      </c>
      <c r="R143" s="712">
        <f t="shared" si="17"/>
        <v>478.03498322198345</v>
      </c>
      <c r="S143" s="712">
        <f t="shared" si="18"/>
        <v>462.03281665423299</v>
      </c>
      <c r="T143" s="712">
        <f t="shared" si="41"/>
        <v>456.66436700879274</v>
      </c>
    </row>
    <row r="144" spans="2:20">
      <c r="B144" s="582">
        <v>70</v>
      </c>
      <c r="C144" s="712">
        <f t="shared" si="42"/>
        <v>1.0187986325271403</v>
      </c>
      <c r="D144" s="712">
        <f t="shared" si="31"/>
        <v>1459.5213785997187</v>
      </c>
      <c r="E144" s="712">
        <f t="shared" si="32"/>
        <v>523.41527136211857</v>
      </c>
      <c r="F144" s="712">
        <f t="shared" si="33"/>
        <v>324.42972052738088</v>
      </c>
      <c r="G144" s="712">
        <f t="shared" si="34"/>
        <v>300.19179514411417</v>
      </c>
      <c r="H144" s="719">
        <f t="shared" si="35"/>
        <v>298.03085975459288</v>
      </c>
      <c r="I144" s="712">
        <f t="shared" si="36"/>
        <v>298.01881262222145</v>
      </c>
      <c r="J144" s="712">
        <f t="shared" si="37"/>
        <v>298.0117410416683</v>
      </c>
      <c r="K144" s="712">
        <f t="shared" si="38"/>
        <v>298.00806903685515</v>
      </c>
      <c r="L144" s="712">
        <f t="shared" si="39"/>
        <v>298.00693536551631</v>
      </c>
      <c r="N144" s="582">
        <v>70</v>
      </c>
      <c r="O144" s="712">
        <f t="shared" si="43"/>
        <v>1.0187986325271403</v>
      </c>
      <c r="P144" s="712">
        <f t="shared" si="40"/>
        <v>543.65878039007714</v>
      </c>
      <c r="Q144" s="712">
        <f t="shared" si="44"/>
        <v>506.99581623833888</v>
      </c>
      <c r="R144" s="712">
        <f t="shared" si="17"/>
        <v>480.56111797395198</v>
      </c>
      <c r="S144" s="712">
        <f t="shared" si="18"/>
        <v>464.5935212049024</v>
      </c>
      <c r="T144" s="712">
        <f t="shared" si="41"/>
        <v>459.23631686605643</v>
      </c>
    </row>
    <row r="145" spans="2:20">
      <c r="B145" s="582">
        <v>71</v>
      </c>
      <c r="C145" s="712">
        <f t="shared" si="42"/>
        <v>1.0333528987060996</v>
      </c>
      <c r="D145" s="712">
        <f t="shared" si="31"/>
        <v>1460.718321108784</v>
      </c>
      <c r="E145" s="712">
        <f t="shared" si="32"/>
        <v>526.73965124202505</v>
      </c>
      <c r="F145" s="712">
        <f t="shared" si="33"/>
        <v>325.21782429828534</v>
      </c>
      <c r="G145" s="712">
        <f t="shared" si="34"/>
        <v>300.29136135578278</v>
      </c>
      <c r="H145" s="719">
        <f t="shared" si="35"/>
        <v>298.03266211408584</v>
      </c>
      <c r="I145" s="712">
        <f t="shared" si="36"/>
        <v>298.02001078447046</v>
      </c>
      <c r="J145" s="712">
        <f t="shared" si="37"/>
        <v>298.01255969323967</v>
      </c>
      <c r="K145" s="712">
        <f t="shared" si="38"/>
        <v>298.00868029274307</v>
      </c>
      <c r="L145" s="712">
        <f t="shared" si="39"/>
        <v>298.00748076957404</v>
      </c>
      <c r="N145" s="582">
        <v>71</v>
      </c>
      <c r="O145" s="712">
        <f t="shared" si="43"/>
        <v>1.0333528987060996</v>
      </c>
      <c r="P145" s="712">
        <f t="shared" si="40"/>
        <v>546.04180932063412</v>
      </c>
      <c r="Q145" s="712">
        <f t="shared" si="44"/>
        <v>509.45888415659863</v>
      </c>
      <c r="R145" s="712">
        <f t="shared" si="17"/>
        <v>483.08169987652218</v>
      </c>
      <c r="S145" s="712">
        <f t="shared" si="18"/>
        <v>467.14860898642939</v>
      </c>
      <c r="T145" s="712">
        <f t="shared" si="41"/>
        <v>461.80263027152284</v>
      </c>
    </row>
    <row r="146" spans="2:20">
      <c r="B146" s="582">
        <v>72</v>
      </c>
      <c r="C146" s="712">
        <f t="shared" si="42"/>
        <v>1.0479071648850586</v>
      </c>
      <c r="D146" s="712">
        <f t="shared" si="31"/>
        <v>1461.8683177876642</v>
      </c>
      <c r="E146" s="712">
        <f t="shared" si="32"/>
        <v>530.04299798817442</v>
      </c>
      <c r="F146" s="712">
        <f t="shared" si="33"/>
        <v>326.01426128524895</v>
      </c>
      <c r="G146" s="712">
        <f t="shared" si="34"/>
        <v>300.39359192975724</v>
      </c>
      <c r="H146" s="719">
        <f t="shared" si="35"/>
        <v>298.03453706579171</v>
      </c>
      <c r="I146" s="712">
        <f t="shared" si="36"/>
        <v>298.02126305347417</v>
      </c>
      <c r="J146" s="712">
        <f t="shared" si="37"/>
        <v>298.0134197918095</v>
      </c>
      <c r="K146" s="712">
        <f t="shared" si="38"/>
        <v>298.00932563379536</v>
      </c>
      <c r="L146" s="712">
        <f t="shared" si="39"/>
        <v>298.00805784242351</v>
      </c>
      <c r="N146" s="582">
        <v>72</v>
      </c>
      <c r="O146" s="712">
        <f t="shared" si="43"/>
        <v>1.0479071648850586</v>
      </c>
      <c r="P146" s="712">
        <f t="shared" si="40"/>
        <v>548.4195861761898</v>
      </c>
      <c r="Q146" s="712">
        <f t="shared" si="44"/>
        <v>511.91652783053132</v>
      </c>
      <c r="R146" s="712">
        <f t="shared" ref="R146:R202" si="45">FoCase*Q145+(1-2*FoCase)*R145+FoCase*S145</f>
        <v>485.59674119901939</v>
      </c>
      <c r="S146" s="712">
        <f t="shared" ref="S146:S202" si="46">FoCase*R145+(1-2*FoCase)*S145+FoCase*T145</f>
        <v>469.69809065154379</v>
      </c>
      <c r="T146" s="712">
        <f t="shared" si="41"/>
        <v>464.36331718795287</v>
      </c>
    </row>
    <row r="147" spans="2:20">
      <c r="B147" s="582">
        <v>73</v>
      </c>
      <c r="C147" s="712">
        <f t="shared" si="42"/>
        <v>1.0624614310640177</v>
      </c>
      <c r="D147" s="712">
        <f t="shared" si="31"/>
        <v>1462.9741962823246</v>
      </c>
      <c r="E147" s="712">
        <f t="shared" si="32"/>
        <v>533.3253271763848</v>
      </c>
      <c r="F147" s="712">
        <f t="shared" si="33"/>
        <v>326.81887348111161</v>
      </c>
      <c r="G147" s="712">
        <f t="shared" si="34"/>
        <v>300.49850074354362</v>
      </c>
      <c r="H147" s="719">
        <f t="shared" si="35"/>
        <v>298.03648616089845</v>
      </c>
      <c r="I147" s="712">
        <f t="shared" si="36"/>
        <v>298.02257083211936</v>
      </c>
      <c r="J147" s="712">
        <f t="shared" si="37"/>
        <v>298.01432261316995</v>
      </c>
      <c r="K147" s="712">
        <f t="shared" si="38"/>
        <v>298.01000625092814</v>
      </c>
      <c r="L147" s="712">
        <f t="shared" si="39"/>
        <v>298.00866774512281</v>
      </c>
      <c r="N147" s="582">
        <v>73</v>
      </c>
      <c r="O147" s="712">
        <f t="shared" si="43"/>
        <v>1.0624614310640177</v>
      </c>
      <c r="P147" s="712">
        <f t="shared" si="40"/>
        <v>550.79212457053006</v>
      </c>
      <c r="Q147" s="712">
        <f t="shared" si="44"/>
        <v>514.36876070541712</v>
      </c>
      <c r="R147" s="712">
        <f t="shared" si="45"/>
        <v>488.10625417444476</v>
      </c>
      <c r="S147" s="712">
        <f t="shared" si="46"/>
        <v>472.24197707611671</v>
      </c>
      <c r="T147" s="712">
        <f t="shared" si="41"/>
        <v>466.91838790955592</v>
      </c>
    </row>
    <row r="148" spans="2:20">
      <c r="B148" s="582">
        <v>74</v>
      </c>
      <c r="C148" s="712">
        <f t="shared" si="42"/>
        <v>1.077015697242977</v>
      </c>
      <c r="D148" s="712">
        <f t="shared" si="31"/>
        <v>1464.0386026371175</v>
      </c>
      <c r="E148" s="712">
        <f t="shared" si="32"/>
        <v>536.58666628193055</v>
      </c>
      <c r="F148" s="712">
        <f t="shared" si="33"/>
        <v>327.6315044367563</v>
      </c>
      <c r="G148" s="712">
        <f t="shared" si="34"/>
        <v>300.60610084386491</v>
      </c>
      <c r="H148" s="719">
        <f t="shared" si="35"/>
        <v>298.03851094883788</v>
      </c>
      <c r="I148" s="712">
        <f t="shared" si="36"/>
        <v>298.02393552839965</v>
      </c>
      <c r="J148" s="712">
        <f t="shared" si="37"/>
        <v>298.01526944327998</v>
      </c>
      <c r="K148" s="712">
        <f t="shared" si="38"/>
        <v>298.01072334830661</v>
      </c>
      <c r="L148" s="712">
        <f t="shared" si="39"/>
        <v>298.00931165301063</v>
      </c>
      <c r="N148" s="582">
        <v>74</v>
      </c>
      <c r="O148" s="712">
        <f t="shared" si="43"/>
        <v>1.077015697242977</v>
      </c>
      <c r="P148" s="712">
        <f t="shared" si="40"/>
        <v>553.15943778606163</v>
      </c>
      <c r="Q148" s="712">
        <f t="shared" si="44"/>
        <v>516.81559597518503</v>
      </c>
      <c r="R148" s="712">
        <f t="shared" si="45"/>
        <v>490.6102510009178</v>
      </c>
      <c r="S148" s="712">
        <f t="shared" si="46"/>
        <v>474.78027932275944</v>
      </c>
      <c r="T148" s="712">
        <f t="shared" si="41"/>
        <v>469.46785300979877</v>
      </c>
    </row>
    <row r="149" spans="2:20">
      <c r="B149" s="582">
        <v>75</v>
      </c>
      <c r="C149" s="712">
        <f t="shared" si="42"/>
        <v>1.091569963421936</v>
      </c>
      <c r="D149" s="712">
        <f t="shared" si="31"/>
        <v>1465.064013074247</v>
      </c>
      <c r="E149" s="712">
        <f t="shared" si="32"/>
        <v>539.8270537602217</v>
      </c>
      <c r="F149" s="712">
        <f t="shared" si="33"/>
        <v>328.45199929697509</v>
      </c>
      <c r="G149" s="712">
        <f t="shared" si="34"/>
        <v>300.7164044611734</v>
      </c>
      <c r="H149" s="719">
        <f t="shared" si="35"/>
        <v>298.04061297693346</v>
      </c>
      <c r="I149" s="712">
        <f t="shared" si="36"/>
        <v>298.02535855498127</v>
      </c>
      <c r="J149" s="712">
        <f t="shared" si="37"/>
        <v>298.01626157778884</v>
      </c>
      <c r="K149" s="712">
        <f t="shared" si="38"/>
        <v>298.01147814285082</v>
      </c>
      <c r="L149" s="712">
        <f t="shared" si="39"/>
        <v>298.00999075520849</v>
      </c>
      <c r="N149" s="582">
        <v>75</v>
      </c>
      <c r="O149" s="712">
        <f t="shared" si="43"/>
        <v>1.091569963421936</v>
      </c>
      <c r="P149" s="712">
        <f t="shared" si="40"/>
        <v>555.52153881844572</v>
      </c>
      <c r="Q149" s="712">
        <f t="shared" si="44"/>
        <v>519.2570466152697</v>
      </c>
      <c r="R149" s="712">
        <f t="shared" si="45"/>
        <v>493.10874384291725</v>
      </c>
      <c r="S149" s="712">
        <f t="shared" si="46"/>
        <v>477.3130086097342</v>
      </c>
      <c r="T149" s="712">
        <f t="shared" si="41"/>
        <v>472.01172329682345</v>
      </c>
    </row>
    <row r="150" spans="2:20">
      <c r="B150" s="582">
        <v>76</v>
      </c>
      <c r="C150" s="712">
        <f t="shared" si="42"/>
        <v>1.1061242296008953</v>
      </c>
      <c r="D150" s="712">
        <f t="shared" si="31"/>
        <v>1466.0527450078364</v>
      </c>
      <c r="E150" s="712">
        <f t="shared" si="32"/>
        <v>543.04653818906274</v>
      </c>
      <c r="F150" s="712">
        <f t="shared" si="33"/>
        <v>329.28020483193063</v>
      </c>
      <c r="G150" s="712">
        <f t="shared" si="34"/>
        <v>300.82942302419229</v>
      </c>
      <c r="H150" s="719">
        <f t="shared" si="35"/>
        <v>298.04279379006016</v>
      </c>
      <c r="I150" s="712">
        <f t="shared" si="36"/>
        <v>298.02684132877823</v>
      </c>
      <c r="J150" s="712">
        <f t="shared" si="37"/>
        <v>298.01730032156593</v>
      </c>
      <c r="K150" s="712">
        <f t="shared" si="38"/>
        <v>298.01227186374547</v>
      </c>
      <c r="L150" s="712">
        <f t="shared" si="39"/>
        <v>298.01070625412422</v>
      </c>
      <c r="N150" s="582">
        <v>76</v>
      </c>
      <c r="O150" s="712">
        <f t="shared" si="43"/>
        <v>1.1061242296008953</v>
      </c>
      <c r="P150" s="712">
        <f t="shared" si="40"/>
        <v>557.87844041474</v>
      </c>
      <c r="Q150" s="712">
        <f t="shared" si="44"/>
        <v>521.69312541069019</v>
      </c>
      <c r="R150" s="712">
        <f t="shared" si="45"/>
        <v>495.60174483234971</v>
      </c>
      <c r="S150" s="712">
        <f t="shared" si="46"/>
        <v>479.84017628440046</v>
      </c>
      <c r="T150" s="712">
        <f t="shared" si="41"/>
        <v>474.55000977536747</v>
      </c>
    </row>
    <row r="151" spans="2:20">
      <c r="B151" s="582">
        <v>77</v>
      </c>
      <c r="C151" s="712">
        <f t="shared" si="42"/>
        <v>1.1206784957798543</v>
      </c>
      <c r="D151" s="712">
        <f t="shared" si="31"/>
        <v>1467.0069673423493</v>
      </c>
      <c r="E151" s="712">
        <f t="shared" si="32"/>
        <v>546.24517746846277</v>
      </c>
      <c r="F151" s="712">
        <f t="shared" si="33"/>
        <v>330.11596946453153</v>
      </c>
      <c r="G151" s="712">
        <f t="shared" si="34"/>
        <v>300.94516717446658</v>
      </c>
      <c r="H151" s="719">
        <f t="shared" si="35"/>
        <v>298.04505493031678</v>
      </c>
      <c r="I151" s="712">
        <f t="shared" si="36"/>
        <v>298.02838527053746</v>
      </c>
      <c r="J151" s="712">
        <f t="shared" si="37"/>
        <v>298.01838698823644</v>
      </c>
      <c r="K151" s="712">
        <f t="shared" si="38"/>
        <v>298.01310575195282</v>
      </c>
      <c r="L151" s="712">
        <f t="shared" si="39"/>
        <v>298.0114593649588</v>
      </c>
      <c r="N151" s="582">
        <v>77</v>
      </c>
      <c r="O151" s="712">
        <f t="shared" si="43"/>
        <v>1.1206784957798543</v>
      </c>
      <c r="P151" s="712">
        <f t="shared" si="40"/>
        <v>560.23015510599203</v>
      </c>
      <c r="Q151" s="712">
        <f t="shared" si="44"/>
        <v>524.12384498004815</v>
      </c>
      <c r="R151" s="712">
        <f t="shared" si="45"/>
        <v>498.08926606947102</v>
      </c>
      <c r="S151" s="712">
        <f t="shared" si="46"/>
        <v>482.36179380053767</v>
      </c>
      <c r="T151" s="712">
        <f t="shared" si="41"/>
        <v>477.08272361423838</v>
      </c>
    </row>
    <row r="152" spans="2:20">
      <c r="B152" s="582">
        <v>78</v>
      </c>
      <c r="C152" s="712">
        <f t="shared" si="42"/>
        <v>1.1352327619588136</v>
      </c>
      <c r="D152" s="712">
        <f t="shared" si="31"/>
        <v>1467.9287101018786</v>
      </c>
      <c r="E152" s="712">
        <f t="shared" si="32"/>
        <v>549.42303807423161</v>
      </c>
      <c r="F152" s="712">
        <f t="shared" si="33"/>
        <v>330.95914329401688</v>
      </c>
      <c r="G152" s="712">
        <f t="shared" si="34"/>
        <v>301.06364678090449</v>
      </c>
      <c r="H152" s="719">
        <f t="shared" si="35"/>
        <v>298.0473979367099</v>
      </c>
      <c r="I152" s="712">
        <f t="shared" si="36"/>
        <v>298.02999180443271</v>
      </c>
      <c r="J152" s="712">
        <f t="shared" si="37"/>
        <v>298.01952289972354</v>
      </c>
      <c r="K152" s="712">
        <f t="shared" si="38"/>
        <v>298.01398105972947</v>
      </c>
      <c r="L152" s="712">
        <f t="shared" si="39"/>
        <v>298.0122513152163</v>
      </c>
      <c r="N152" s="582">
        <v>78</v>
      </c>
      <c r="O152" s="712">
        <f t="shared" si="43"/>
        <v>1.1352327619588136</v>
      </c>
      <c r="P152" s="712">
        <f t="shared" si="40"/>
        <v>562.57669523509469</v>
      </c>
      <c r="Q152" s="712">
        <f t="shared" si="44"/>
        <v>526.54921779603865</v>
      </c>
      <c r="R152" s="712">
        <f t="shared" si="45"/>
        <v>500.57131962368186</v>
      </c>
      <c r="S152" s="712">
        <f t="shared" si="46"/>
        <v>484.87787269897922</v>
      </c>
      <c r="T152" s="712">
        <f t="shared" si="41"/>
        <v>479.60987611853443</v>
      </c>
    </row>
    <row r="153" spans="2:20">
      <c r="B153" s="582">
        <v>79</v>
      </c>
      <c r="C153" s="712">
        <f t="shared" si="42"/>
        <v>1.1497870281377727</v>
      </c>
      <c r="D153" s="712">
        <f t="shared" si="31"/>
        <v>1468.8198734337984</v>
      </c>
      <c r="E153" s="712">
        <f t="shared" si="32"/>
        <v>552.58019436184361</v>
      </c>
      <c r="F153" s="712">
        <f t="shared" si="33"/>
        <v>331.80957811602821</v>
      </c>
      <c r="G153" s="712">
        <f t="shared" si="34"/>
        <v>301.18487095429299</v>
      </c>
      <c r="H153" s="719">
        <f t="shared" si="35"/>
        <v>298.04982434484907</v>
      </c>
      <c r="I153" s="712">
        <f t="shared" si="36"/>
        <v>298.03166235766747</v>
      </c>
      <c r="J153" s="712">
        <f t="shared" si="37"/>
        <v>298.02070938579698</v>
      </c>
      <c r="K153" s="712">
        <f t="shared" si="38"/>
        <v>298.01489905014773</v>
      </c>
      <c r="L153" s="712">
        <f t="shared" si="39"/>
        <v>298.01308334421674</v>
      </c>
      <c r="N153" s="582">
        <v>79</v>
      </c>
      <c r="O153" s="712">
        <f t="shared" si="43"/>
        <v>1.1497870281377727</v>
      </c>
      <c r="P153" s="712">
        <f t="shared" si="40"/>
        <v>564.91807298059177</v>
      </c>
      <c r="Q153" s="712">
        <f t="shared" si="44"/>
        <v>528.96925620298168</v>
      </c>
      <c r="R153" s="712">
        <f t="shared" si="45"/>
        <v>503.04791753421608</v>
      </c>
      <c r="S153" s="712">
        <f t="shared" si="46"/>
        <v>487.38842459107525</v>
      </c>
      <c r="T153" s="712">
        <f t="shared" si="41"/>
        <v>482.13147870591939</v>
      </c>
    </row>
    <row r="154" spans="2:20">
      <c r="B154" s="582">
        <v>80</v>
      </c>
      <c r="C154" s="712">
        <f t="shared" si="42"/>
        <v>1.1643412943167317</v>
      </c>
      <c r="D154" s="712">
        <f t="shared" si="31"/>
        <v>1469.6822360274418</v>
      </c>
      <c r="E154" s="712">
        <f t="shared" si="32"/>
        <v>555.7167279172761</v>
      </c>
      <c r="F154" s="712">
        <f t="shared" si="33"/>
        <v>332.66712743942571</v>
      </c>
      <c r="G154" s="712">
        <f t="shared" si="34"/>
        <v>301.30884806177113</v>
      </c>
      <c r="H154" s="719">
        <f t="shared" si="35"/>
        <v>298.05233568665301</v>
      </c>
      <c r="I154" s="712">
        <f t="shared" si="36"/>
        <v>298.03339836008769</v>
      </c>
      <c r="J154" s="712">
        <f t="shared" si="37"/>
        <v>298.02194778362821</v>
      </c>
      <c r="K154" s="712">
        <f t="shared" si="38"/>
        <v>298.01586099662165</v>
      </c>
      <c r="L154" s="712">
        <f t="shared" si="39"/>
        <v>298.01395670261343</v>
      </c>
      <c r="N154" s="582">
        <v>80</v>
      </c>
      <c r="O154" s="712">
        <f t="shared" si="43"/>
        <v>1.1643412943167317</v>
      </c>
      <c r="P154" s="712">
        <f t="shared" si="40"/>
        <v>567.25430037702472</v>
      </c>
      <c r="Q154" s="712">
        <f t="shared" si="44"/>
        <v>531.38397243180884</v>
      </c>
      <c r="R154" s="712">
        <f t="shared" si="45"/>
        <v>505.51907181073659</v>
      </c>
      <c r="S154" s="712">
        <f t="shared" si="46"/>
        <v>489.89346114457305</v>
      </c>
      <c r="T154" s="712">
        <f t="shared" si="41"/>
        <v>484.64754288636146</v>
      </c>
    </row>
    <row r="155" spans="2:20">
      <c r="B155" s="582">
        <v>81</v>
      </c>
      <c r="C155" s="712">
        <f t="shared" si="42"/>
        <v>1.178895560495691</v>
      </c>
      <c r="D155" s="712">
        <f t="shared" si="31"/>
        <v>1470.5174629858261</v>
      </c>
      <c r="E155" s="712">
        <f t="shared" si="32"/>
        <v>558.83272695174742</v>
      </c>
      <c r="F155" s="712">
        <f t="shared" si="33"/>
        <v>333.53164650009063</v>
      </c>
      <c r="G155" s="712">
        <f t="shared" si="34"/>
        <v>301.43558574124779</v>
      </c>
      <c r="H155" s="719">
        <f t="shared" si="35"/>
        <v>298.0549334900665</v>
      </c>
      <c r="I155" s="712">
        <f t="shared" si="36"/>
        <v>298.03520124380236</v>
      </c>
      <c r="J155" s="712">
        <f t="shared" si="37"/>
        <v>298.02323943735206</v>
      </c>
      <c r="K155" s="712">
        <f t="shared" si="38"/>
        <v>298.01686818243752</v>
      </c>
      <c r="L155" s="712">
        <f t="shared" si="39"/>
        <v>298.01487265191463</v>
      </c>
      <c r="N155" s="582">
        <v>81</v>
      </c>
      <c r="O155" s="712">
        <f t="shared" si="43"/>
        <v>1.178895560495691</v>
      </c>
      <c r="P155" s="712">
        <f t="shared" si="40"/>
        <v>569.58538933232364</v>
      </c>
      <c r="Q155" s="712">
        <f t="shared" si="44"/>
        <v>533.79337861287547</v>
      </c>
      <c r="R155" s="712">
        <f t="shared" si="45"/>
        <v>507.98479443385327</v>
      </c>
      <c r="S155" s="712">
        <f t="shared" si="46"/>
        <v>492.39299407156176</v>
      </c>
      <c r="T155" s="712">
        <f t="shared" si="41"/>
        <v>487.15808024483158</v>
      </c>
    </row>
    <row r="156" spans="2:20">
      <c r="B156" s="582">
        <v>82</v>
      </c>
      <c r="C156" s="712">
        <f t="shared" si="42"/>
        <v>1.19344982667465</v>
      </c>
      <c r="D156" s="712">
        <f t="shared" si="31"/>
        <v>1471.327113185979</v>
      </c>
      <c r="E156" s="712">
        <f t="shared" si="32"/>
        <v>561.92828573747715</v>
      </c>
      <c r="F156" s="712">
        <f t="shared" si="33"/>
        <v>334.40299227193844</v>
      </c>
      <c r="G156" s="712">
        <f t="shared" si="34"/>
        <v>301.56509091575009</v>
      </c>
      <c r="H156" s="719">
        <f t="shared" si="35"/>
        <v>298.05761927878712</v>
      </c>
      <c r="I156" s="712">
        <f t="shared" si="36"/>
        <v>298.03707244281372</v>
      </c>
      <c r="J156" s="712">
        <f t="shared" si="37"/>
        <v>298.02458569763559</v>
      </c>
      <c r="K156" s="712">
        <f t="shared" si="38"/>
        <v>298.01792190029028</v>
      </c>
      <c r="L156" s="712">
        <f t="shared" si="39"/>
        <v>298.01583246400912</v>
      </c>
      <c r="N156" s="582">
        <v>82</v>
      </c>
      <c r="O156" s="712">
        <f t="shared" si="43"/>
        <v>1.19344982667465</v>
      </c>
      <c r="P156" s="712">
        <f t="shared" si="40"/>
        <v>571.91135164267359</v>
      </c>
      <c r="Q156" s="712">
        <f t="shared" si="44"/>
        <v>536.19748678691451</v>
      </c>
      <c r="R156" s="712">
        <f t="shared" si="45"/>
        <v>510.44509735557369</v>
      </c>
      <c r="S156" s="712">
        <f t="shared" si="46"/>
        <v>494.8870351181817</v>
      </c>
      <c r="T156" s="712">
        <f t="shared" si="41"/>
        <v>489.66310242653026</v>
      </c>
    </row>
    <row r="157" spans="2:20">
      <c r="B157" s="582">
        <v>83</v>
      </c>
      <c r="C157" s="712">
        <f t="shared" si="42"/>
        <v>1.2080040928536093</v>
      </c>
      <c r="D157" s="712">
        <f t="shared" si="31"/>
        <v>1472.1126461611013</v>
      </c>
      <c r="E157" s="712">
        <f t="shared" si="32"/>
        <v>565.00350408178122</v>
      </c>
      <c r="F157" s="712">
        <f t="shared" si="33"/>
        <v>335.28102347535275</v>
      </c>
      <c r="G157" s="712">
        <f t="shared" si="34"/>
        <v>301.69736980769068</v>
      </c>
      <c r="H157" s="719">
        <f t="shared" si="35"/>
        <v>298.06039457200222</v>
      </c>
      <c r="I157" s="712">
        <f t="shared" si="36"/>
        <v>298.03901339265553</v>
      </c>
      <c r="J157" s="712">
        <f t="shared" si="37"/>
        <v>298.02598792125343</v>
      </c>
      <c r="K157" s="712">
        <f t="shared" si="38"/>
        <v>298.01902345182481</v>
      </c>
      <c r="L157" s="712">
        <f t="shared" si="39"/>
        <v>298.01683742069736</v>
      </c>
      <c r="N157" s="582">
        <v>83</v>
      </c>
      <c r="O157" s="712">
        <f t="shared" si="43"/>
        <v>1.2080040928536093</v>
      </c>
      <c r="P157" s="712">
        <f t="shared" si="40"/>
        <v>574.2321990052227</v>
      </c>
      <c r="Q157" s="712">
        <f t="shared" si="44"/>
        <v>538.59630891440327</v>
      </c>
      <c r="R157" s="712">
        <f t="shared" si="45"/>
        <v>512.89999249969662</v>
      </c>
      <c r="S157" s="712">
        <f t="shared" si="46"/>
        <v>497.37559605584079</v>
      </c>
      <c r="T157" s="712">
        <f t="shared" si="41"/>
        <v>492.16262112427432</v>
      </c>
    </row>
    <row r="158" spans="2:20">
      <c r="B158" s="582">
        <v>84</v>
      </c>
      <c r="C158" s="712">
        <f t="shared" si="42"/>
        <v>1.2225583590325684</v>
      </c>
      <c r="D158" s="712">
        <f t="shared" si="31"/>
        <v>1472.8754285356481</v>
      </c>
      <c r="E158" s="712">
        <f t="shared" si="32"/>
        <v>568.05848683698582</v>
      </c>
      <c r="F158" s="712">
        <f t="shared" si="33"/>
        <v>336.1656005832354</v>
      </c>
      <c r="G158" s="712">
        <f t="shared" si="34"/>
        <v>301.83242795304358</v>
      </c>
      <c r="H158" s="719">
        <f t="shared" si="35"/>
        <v>298.06326088413505</v>
      </c>
      <c r="I158" s="712">
        <f t="shared" si="36"/>
        <v>298.04102553004026</v>
      </c>
      <c r="J158" s="712">
        <f t="shared" si="37"/>
        <v>298.0274474706705</v>
      </c>
      <c r="K158" s="712">
        <f t="shared" si="38"/>
        <v>298.02017414718307</v>
      </c>
      <c r="L158" s="712">
        <f t="shared" si="39"/>
        <v>298.01788881322727</v>
      </c>
      <c r="N158" s="582">
        <v>84</v>
      </c>
      <c r="O158" s="712">
        <f t="shared" si="43"/>
        <v>1.2225583590325684</v>
      </c>
      <c r="P158" s="712">
        <f t="shared" si="40"/>
        <v>576.54794302894868</v>
      </c>
      <c r="Q158" s="712">
        <f t="shared" si="44"/>
        <v>540.98985688357436</v>
      </c>
      <c r="R158" s="712">
        <f t="shared" si="45"/>
        <v>515.34949176215628</v>
      </c>
      <c r="S158" s="712">
        <f t="shared" si="46"/>
        <v>499.85868867371858</v>
      </c>
      <c r="T158" s="712">
        <f t="shared" si="41"/>
        <v>494.65664806772907</v>
      </c>
    </row>
    <row r="159" spans="2:20">
      <c r="B159" s="582">
        <v>85</v>
      </c>
      <c r="C159" s="712">
        <f t="shared" si="42"/>
        <v>1.2371126252115277</v>
      </c>
      <c r="D159" s="712">
        <f t="shared" si="31"/>
        <v>1473.616740042384</v>
      </c>
      <c r="E159" s="712">
        <f t="shared" si="32"/>
        <v>571.09334344381136</v>
      </c>
      <c r="F159" s="712">
        <f t="shared" si="33"/>
        <v>337.05658582485626</v>
      </c>
      <c r="G159" s="712">
        <f t="shared" si="34"/>
        <v>301.97027021541805</v>
      </c>
      <c r="H159" s="719">
        <f t="shared" si="35"/>
        <v>298.06621972460033</v>
      </c>
      <c r="I159" s="712">
        <f t="shared" si="36"/>
        <v>298.04311029251426</v>
      </c>
      <c r="J159" s="712">
        <f t="shared" si="37"/>
        <v>298.02896571363135</v>
      </c>
      <c r="K159" s="712">
        <f t="shared" si="38"/>
        <v>298.0213753045569</v>
      </c>
      <c r="L159" s="712">
        <f t="shared" si="39"/>
        <v>298.01898794183592</v>
      </c>
      <c r="N159" s="582">
        <v>85</v>
      </c>
      <c r="O159" s="712">
        <f t="shared" si="43"/>
        <v>1.2371126252115277</v>
      </c>
      <c r="P159" s="712">
        <f t="shared" si="40"/>
        <v>578.8585952439488</v>
      </c>
      <c r="Q159" s="712">
        <f t="shared" si="44"/>
        <v>543.37814251726763</v>
      </c>
      <c r="R159" s="712">
        <f t="shared" si="45"/>
        <v>517.79360701132441</v>
      </c>
      <c r="S159" s="712">
        <f t="shared" si="46"/>
        <v>502.33632477237052</v>
      </c>
      <c r="T159" s="712">
        <f t="shared" si="41"/>
        <v>497.14519501421762</v>
      </c>
    </row>
    <row r="160" spans="2:20">
      <c r="B160" s="582">
        <v>86</v>
      </c>
      <c r="C160" s="712">
        <f t="shared" si="42"/>
        <v>1.2516668913904867</v>
      </c>
      <c r="D160" s="712">
        <f t="shared" si="31"/>
        <v>1474.3377791485855</v>
      </c>
      <c r="E160" s="712">
        <f t="shared" si="32"/>
        <v>574.10818750602971</v>
      </c>
      <c r="F160" s="712">
        <f t="shared" si="33"/>
        <v>337.95384318767151</v>
      </c>
      <c r="G160" s="712">
        <f t="shared" si="34"/>
        <v>302.11090080002162</v>
      </c>
      <c r="H160" s="719">
        <f t="shared" si="35"/>
        <v>298.0692725975685</v>
      </c>
      <c r="I160" s="712">
        <f t="shared" si="36"/>
        <v>298.04526911812161</v>
      </c>
      <c r="J160" s="712">
        <f t="shared" si="37"/>
        <v>298.03054402275666</v>
      </c>
      <c r="K160" s="712">
        <f t="shared" si="38"/>
        <v>298.02262824974736</v>
      </c>
      <c r="L160" s="712">
        <f t="shared" si="39"/>
        <v>298.02013611529617</v>
      </c>
      <c r="N160" s="582">
        <v>86</v>
      </c>
      <c r="O160" s="712">
        <f t="shared" si="43"/>
        <v>1.2516668913904867</v>
      </c>
      <c r="P160" s="712">
        <f t="shared" si="40"/>
        <v>581.1641671093862</v>
      </c>
      <c r="Q160" s="712">
        <f t="shared" si="44"/>
        <v>545.76117757879217</v>
      </c>
      <c r="R160" s="712">
        <f t="shared" si="45"/>
        <v>520.23235008827737</v>
      </c>
      <c r="S160" s="712">
        <f t="shared" si="46"/>
        <v>504.80851615827237</v>
      </c>
      <c r="T160" s="712">
        <f t="shared" si="41"/>
        <v>499.62827374087658</v>
      </c>
    </row>
    <row r="161" spans="2:20">
      <c r="B161" s="582">
        <v>87</v>
      </c>
      <c r="C161" s="712">
        <f t="shared" si="42"/>
        <v>1.2662211575694458</v>
      </c>
      <c r="D161" s="712">
        <f t="shared" si="31"/>
        <v>1475.0396683167917</v>
      </c>
      <c r="E161" s="712">
        <f t="shared" si="32"/>
        <v>577.10313639433878</v>
      </c>
      <c r="F161" s="712">
        <f t="shared" si="33"/>
        <v>338.85723841727133</v>
      </c>
      <c r="G161" s="712">
        <f t="shared" si="34"/>
        <v>302.25432326750473</v>
      </c>
      <c r="H161" s="719">
        <f t="shared" si="35"/>
        <v>298.0724210017388</v>
      </c>
      <c r="I161" s="712">
        <f t="shared" si="36"/>
        <v>298.04750344507568</v>
      </c>
      <c r="J161" s="712">
        <f t="shared" si="37"/>
        <v>298.03218377514713</v>
      </c>
      <c r="K161" s="712">
        <f t="shared" si="38"/>
        <v>298.0239343157296</v>
      </c>
      <c r="L161" s="712">
        <f t="shared" si="39"/>
        <v>298.02133465046995</v>
      </c>
      <c r="N161" s="582">
        <v>87</v>
      </c>
      <c r="O161" s="712">
        <f t="shared" si="43"/>
        <v>1.2662211575694458</v>
      </c>
      <c r="P161" s="712">
        <f t="shared" si="40"/>
        <v>583.46467002028555</v>
      </c>
      <c r="Q161" s="712">
        <f t="shared" si="44"/>
        <v>548.13897377694275</v>
      </c>
      <c r="R161" s="712">
        <f t="shared" si="45"/>
        <v>522.66573280703244</v>
      </c>
      <c r="S161" s="712">
        <f t="shared" si="46"/>
        <v>507.27527463916658</v>
      </c>
      <c r="T161" s="712">
        <f t="shared" si="41"/>
        <v>502.10589603796336</v>
      </c>
    </row>
    <row r="162" spans="2:20">
      <c r="B162" s="582">
        <v>88</v>
      </c>
      <c r="C162" s="712">
        <f t="shared" si="42"/>
        <v>1.280775423748405</v>
      </c>
      <c r="D162" s="712">
        <f t="shared" si="31"/>
        <v>1475.7234589238551</v>
      </c>
      <c r="E162" s="712">
        <f t="shared" si="32"/>
        <v>580.07831087753721</v>
      </c>
      <c r="F162" s="712">
        <f t="shared" si="33"/>
        <v>339.76663901560312</v>
      </c>
      <c r="G162" s="712">
        <f t="shared" si="34"/>
        <v>302.40054054767904</v>
      </c>
      <c r="H162" s="719">
        <f t="shared" si="35"/>
        <v>298.07566643012029</v>
      </c>
      <c r="I162" s="712">
        <f t="shared" si="36"/>
        <v>298.04981471143884</v>
      </c>
      <c r="J162" s="712">
        <f t="shared" si="37"/>
        <v>298.03388635199417</v>
      </c>
      <c r="K162" s="712">
        <f t="shared" si="38"/>
        <v>298.02529484222435</v>
      </c>
      <c r="L162" s="712">
        <f t="shared" si="39"/>
        <v>298.02258487186668</v>
      </c>
      <c r="N162" s="582">
        <v>88</v>
      </c>
      <c r="O162" s="712">
        <f t="shared" si="43"/>
        <v>1.280775423748405</v>
      </c>
      <c r="P162" s="712">
        <f t="shared" si="40"/>
        <v>585.760115313347</v>
      </c>
      <c r="Q162" s="712">
        <f t="shared" si="44"/>
        <v>550.51154277029377</v>
      </c>
      <c r="R162" s="712">
        <f t="shared" si="45"/>
        <v>525.09376695475714</v>
      </c>
      <c r="S162" s="712">
        <f t="shared" si="46"/>
        <v>509.73661202009635</v>
      </c>
      <c r="T162" s="712">
        <f t="shared" si="41"/>
        <v>504.57807370314572</v>
      </c>
    </row>
    <row r="163" spans="2:20">
      <c r="B163" s="582">
        <v>89</v>
      </c>
      <c r="C163" s="712">
        <f t="shared" si="42"/>
        <v>1.2953296899273641</v>
      </c>
      <c r="D163" s="712">
        <f t="shared" si="31"/>
        <v>1476.390135860504</v>
      </c>
      <c r="E163" s="712">
        <f t="shared" si="32"/>
        <v>583.03383477920136</v>
      </c>
      <c r="F163" s="712">
        <f t="shared" si="33"/>
        <v>340.68191423760959</v>
      </c>
      <c r="G163" s="712">
        <f t="shared" si="34"/>
        <v>302.54955495310259</v>
      </c>
      <c r="H163" s="719">
        <f t="shared" si="35"/>
        <v>298.07901036982133</v>
      </c>
      <c r="I163" s="712">
        <f t="shared" si="36"/>
        <v>298.0522043548101</v>
      </c>
      <c r="J163" s="712">
        <f t="shared" si="37"/>
        <v>298.03565313819763</v>
      </c>
      <c r="K163" s="712">
        <f t="shared" si="38"/>
        <v>298.02671117527586</v>
      </c>
      <c r="L163" s="712">
        <f t="shared" si="39"/>
        <v>298.02388811120829</v>
      </c>
      <c r="N163" s="582">
        <v>89</v>
      </c>
      <c r="O163" s="712">
        <f t="shared" si="43"/>
        <v>1.2953296899273641</v>
      </c>
      <c r="P163" s="712">
        <f t="shared" si="40"/>
        <v>588.05051427192132</v>
      </c>
      <c r="Q163" s="712">
        <f t="shared" si="44"/>
        <v>552.87889617087581</v>
      </c>
      <c r="R163" s="712">
        <f t="shared" si="45"/>
        <v>527.51646429195705</v>
      </c>
      <c r="S163" s="712">
        <f t="shared" si="46"/>
        <v>512.19254010002396</v>
      </c>
      <c r="T163" s="712">
        <f t="shared" si="41"/>
        <v>507.04481853663214</v>
      </c>
    </row>
    <row r="164" spans="2:20">
      <c r="B164" s="582">
        <v>90</v>
      </c>
      <c r="C164" s="712">
        <f t="shared" si="42"/>
        <v>1.3098839561063234</v>
      </c>
      <c r="D164" s="712">
        <f t="shared" si="31"/>
        <v>1477.0406218321775</v>
      </c>
      <c r="E164" s="712">
        <f t="shared" si="32"/>
        <v>585.96983465818778</v>
      </c>
      <c r="F164" s="712">
        <f t="shared" si="33"/>
        <v>341.60293508641001</v>
      </c>
      <c r="G164" s="712">
        <f t="shared" si="34"/>
        <v>302.70136819252707</v>
      </c>
      <c r="H164" s="719">
        <f t="shared" si="35"/>
        <v>298.08245430184638</v>
      </c>
      <c r="I164" s="712">
        <f t="shared" si="36"/>
        <v>298.05467381202038</v>
      </c>
      <c r="J164" s="712">
        <f t="shared" si="37"/>
        <v>298.03748552199113</v>
      </c>
      <c r="K164" s="712">
        <f t="shared" si="38"/>
        <v>298.0281846668363</v>
      </c>
      <c r="L164" s="712">
        <f t="shared" si="39"/>
        <v>298.02524570700047</v>
      </c>
      <c r="N164" s="582">
        <v>90</v>
      </c>
      <c r="O164" s="712">
        <f t="shared" si="43"/>
        <v>1.3098839561063234</v>
      </c>
      <c r="P164" s="712">
        <f t="shared" si="40"/>
        <v>590.33587813026861</v>
      </c>
      <c r="Q164" s="712">
        <f t="shared" si="44"/>
        <v>555.24104554732412</v>
      </c>
      <c r="R164" s="712">
        <f t="shared" si="45"/>
        <v>529.93383655264438</v>
      </c>
      <c r="S164" s="712">
        <f t="shared" si="46"/>
        <v>514.64307066895117</v>
      </c>
      <c r="T164" s="712">
        <f t="shared" si="41"/>
        <v>509.50614233701936</v>
      </c>
    </row>
    <row r="165" spans="2:20">
      <c r="B165" s="582">
        <v>91</v>
      </c>
      <c r="C165" s="712">
        <f t="shared" si="42"/>
        <v>1.3244382222852824</v>
      </c>
      <c r="D165" s="712">
        <f t="shared" si="31"/>
        <v>1477.6757813805514</v>
      </c>
      <c r="E165" s="712">
        <f t="shared" si="32"/>
        <v>588.88643951139329</v>
      </c>
      <c r="F165" s="712">
        <f t="shared" si="33"/>
        <v>342.52957430714474</v>
      </c>
      <c r="G165" s="712">
        <f t="shared" si="34"/>
        <v>302.85598138420073</v>
      </c>
      <c r="H165" s="719">
        <f t="shared" si="35"/>
        <v>298.08599970090063</v>
      </c>
      <c r="I165" s="712">
        <f t="shared" si="36"/>
        <v>298.05722451883526</v>
      </c>
      <c r="J165" s="712">
        <f t="shared" si="37"/>
        <v>298.03938489457397</v>
      </c>
      <c r="K165" s="712">
        <f t="shared" si="38"/>
        <v>298.02971667435668</v>
      </c>
      <c r="L165" s="712">
        <f t="shared" si="39"/>
        <v>298.02665900411023</v>
      </c>
      <c r="N165" s="582">
        <v>91</v>
      </c>
      <c r="O165" s="712">
        <f t="shared" si="43"/>
        <v>1.3244382222852824</v>
      </c>
      <c r="P165" s="712">
        <f t="shared" si="40"/>
        <v>592.61621807720292</v>
      </c>
      <c r="Q165" s="712">
        <f t="shared" si="44"/>
        <v>557.59800242757785</v>
      </c>
      <c r="R165" s="712">
        <f t="shared" si="45"/>
        <v>532.34589544448977</v>
      </c>
      <c r="S165" s="712">
        <f t="shared" si="46"/>
        <v>517.08821550546668</v>
      </c>
      <c r="T165" s="712">
        <f t="shared" si="41"/>
        <v>511.96205689775309</v>
      </c>
    </row>
    <row r="166" spans="2:20">
      <c r="B166" s="582">
        <v>92</v>
      </c>
      <c r="C166" s="712">
        <f t="shared" si="42"/>
        <v>1.3389924884642417</v>
      </c>
      <c r="D166" s="712">
        <f t="shared" si="31"/>
        <v>1478.2964246439042</v>
      </c>
      <c r="E166" s="712">
        <f t="shared" si="32"/>
        <v>591.78378049730406</v>
      </c>
      <c r="F166" s="712">
        <f t="shared" si="33"/>
        <v>343.46170637959466</v>
      </c>
      <c r="G166" s="712">
        <f t="shared" si="34"/>
        <v>303.01339506902235</v>
      </c>
      <c r="H166" s="719">
        <f t="shared" si="35"/>
        <v>298.08964803520166</v>
      </c>
      <c r="I166" s="712">
        <f t="shared" si="36"/>
        <v>298.05985790966531</v>
      </c>
      <c r="J166" s="712">
        <f t="shared" si="37"/>
        <v>298.04135264975059</v>
      </c>
      <c r="K166" s="712">
        <f t="shared" si="38"/>
        <v>298.0313085603845</v>
      </c>
      <c r="L166" s="712">
        <f t="shared" si="39"/>
        <v>298.02812935334998</v>
      </c>
      <c r="N166" s="582">
        <v>92</v>
      </c>
      <c r="O166" s="712">
        <f t="shared" si="43"/>
        <v>1.3389924884642417</v>
      </c>
      <c r="P166" s="712">
        <f t="shared" si="40"/>
        <v>594.89154525921583</v>
      </c>
      <c r="Q166" s="712">
        <f t="shared" si="44"/>
        <v>559.94977830119228</v>
      </c>
      <c r="R166" s="712">
        <f t="shared" si="45"/>
        <v>534.75265264896029</v>
      </c>
      <c r="S166" s="712">
        <f t="shared" si="46"/>
        <v>519.52798637465889</v>
      </c>
      <c r="T166" s="712">
        <f t="shared" si="41"/>
        <v>514.41257400411257</v>
      </c>
    </row>
    <row r="167" spans="2:20">
      <c r="B167" s="582">
        <v>93</v>
      </c>
      <c r="C167" s="712">
        <f t="shared" si="42"/>
        <v>1.3535467546432007</v>
      </c>
      <c r="D167" s="712">
        <f t="shared" si="31"/>
        <v>1478.9033108733004</v>
      </c>
      <c r="E167" s="712">
        <f t="shared" si="32"/>
        <v>594.66199067896468</v>
      </c>
      <c r="F167" s="712">
        <f t="shared" si="33"/>
        <v>344.39920750967963</v>
      </c>
      <c r="G167" s="712">
        <f t="shared" si="34"/>
        <v>303.17360922354334</v>
      </c>
      <c r="H167" s="719">
        <f t="shared" si="35"/>
        <v>298.09340076629843</v>
      </c>
      <c r="I167" s="712">
        <f t="shared" si="36"/>
        <v>298.06257541728394</v>
      </c>
      <c r="J167" s="712">
        <f t="shared" si="37"/>
        <v>298.04339018357683</v>
      </c>
      <c r="K167" s="712">
        <f t="shared" si="38"/>
        <v>298.0329616921685</v>
      </c>
      <c r="L167" s="712">
        <f t="shared" si="39"/>
        <v>298.02965811106822</v>
      </c>
      <c r="N167" s="582">
        <v>93</v>
      </c>
      <c r="O167" s="712">
        <f t="shared" si="43"/>
        <v>1.3535467546432007</v>
      </c>
      <c r="P167" s="712">
        <f t="shared" si="40"/>
        <v>597.16187078315079</v>
      </c>
      <c r="Q167" s="712">
        <f t="shared" si="44"/>
        <v>562.29638462132368</v>
      </c>
      <c r="R167" s="712">
        <f t="shared" si="45"/>
        <v>537.15411982144587</v>
      </c>
      <c r="S167" s="712">
        <f t="shared" si="46"/>
        <v>521.96239502634171</v>
      </c>
      <c r="T167" s="712">
        <f t="shared" si="41"/>
        <v>516.85770543064245</v>
      </c>
    </row>
    <row r="168" spans="2:20">
      <c r="B168" s="582">
        <v>94</v>
      </c>
      <c r="C168" s="712">
        <f t="shared" si="42"/>
        <v>1.3681010208221598</v>
      </c>
      <c r="D168" s="712">
        <f t="shared" si="31"/>
        <v>1479.4971517204583</v>
      </c>
      <c r="E168" s="712">
        <f t="shared" si="32"/>
        <v>597.52120478508539</v>
      </c>
      <c r="F168" s="712">
        <f t="shared" si="33"/>
        <v>345.34195561993317</v>
      </c>
      <c r="G168" s="712">
        <f t="shared" si="34"/>
        <v>303.33662327281223</v>
      </c>
      <c r="H168" s="719">
        <f t="shared" si="35"/>
        <v>298.09725934889678</v>
      </c>
      <c r="I168" s="712">
        <f t="shared" si="36"/>
        <v>298.06537847255197</v>
      </c>
      <c r="J168" s="712">
        <f t="shared" si="37"/>
        <v>298.04549889401341</v>
      </c>
      <c r="K168" s="712">
        <f t="shared" si="38"/>
        <v>298.03467744126942</v>
      </c>
      <c r="L168" s="712">
        <f t="shared" si="39"/>
        <v>298.03124663874701</v>
      </c>
      <c r="N168" s="582">
        <v>94</v>
      </c>
      <c r="O168" s="712">
        <f t="shared" si="43"/>
        <v>1.3681010208221598</v>
      </c>
      <c r="P168" s="712">
        <f t="shared" si="40"/>
        <v>599.42720571849679</v>
      </c>
      <c r="Q168" s="712">
        <f t="shared" si="44"/>
        <v>564.63783280643315</v>
      </c>
      <c r="R168" s="712">
        <f t="shared" si="45"/>
        <v>539.55030859137469</v>
      </c>
      <c r="S168" s="712">
        <f t="shared" si="46"/>
        <v>524.39145319354634</v>
      </c>
      <c r="T168" s="712">
        <f t="shared" si="41"/>
        <v>519.2974629389671</v>
      </c>
    </row>
    <row r="169" spans="2:20">
      <c r="B169" s="582">
        <v>95</v>
      </c>
      <c r="C169" s="712">
        <f t="shared" si="42"/>
        <v>1.3826552870011191</v>
      </c>
      <c r="D169" s="712">
        <f t="shared" si="31"/>
        <v>1480.0786143121402</v>
      </c>
      <c r="E169" s="712">
        <f t="shared" si="32"/>
        <v>600.36155898808852</v>
      </c>
      <c r="F169" s="712">
        <f t="shared" si="33"/>
        <v>346.28983033904376</v>
      </c>
      <c r="G169" s="712">
        <f t="shared" si="34"/>
        <v>303.50243610306052</v>
      </c>
      <c r="H169" s="719">
        <f t="shared" si="35"/>
        <v>298.10122523069168</v>
      </c>
      <c r="I169" s="712">
        <f t="shared" si="36"/>
        <v>298.06826850414967</v>
      </c>
      <c r="J169" s="712">
        <f t="shared" si="37"/>
        <v>298.04768018058633</v>
      </c>
      <c r="K169" s="712">
        <f t="shared" si="38"/>
        <v>298.03645718317836</v>
      </c>
      <c r="L169" s="712">
        <f t="shared" si="39"/>
        <v>298.03289630260565</v>
      </c>
      <c r="N169" s="582">
        <v>95</v>
      </c>
      <c r="O169" s="712">
        <f t="shared" si="43"/>
        <v>1.3826552870011191</v>
      </c>
      <c r="P169" s="712">
        <f t="shared" si="40"/>
        <v>601.68756109935612</v>
      </c>
      <c r="Q169" s="712">
        <f t="shared" si="44"/>
        <v>566.97413424174817</v>
      </c>
      <c r="R169" s="712">
        <f t="shared" si="45"/>
        <v>541.9412305623207</v>
      </c>
      <c r="S169" s="712">
        <f t="shared" si="46"/>
        <v>526.81517259124053</v>
      </c>
      <c r="T169" s="712">
        <f t="shared" si="41"/>
        <v>521.73185827593159</v>
      </c>
    </row>
    <row r="170" spans="2:20">
      <c r="B170" s="582">
        <v>96</v>
      </c>
      <c r="C170" s="712">
        <f t="shared" si="42"/>
        <v>1.3972095531800781</v>
      </c>
      <c r="D170" s="712">
        <f t="shared" si="31"/>
        <v>1480.64832412494</v>
      </c>
      <c r="E170" s="712">
        <f t="shared" si="32"/>
        <v>603.18319069797565</v>
      </c>
      <c r="F170" s="712">
        <f t="shared" si="33"/>
        <v>347.24271299054635</v>
      </c>
      <c r="G170" s="712">
        <f t="shared" si="34"/>
        <v>303.6710460742259</v>
      </c>
      <c r="H170" s="719">
        <f t="shared" si="35"/>
        <v>298.10529985220575</v>
      </c>
      <c r="I170" s="712">
        <f t="shared" si="36"/>
        <v>298.0712469383156</v>
      </c>
      <c r="J170" s="712">
        <f t="shared" si="37"/>
        <v>298.04993544405437</v>
      </c>
      <c r="K170" s="712">
        <f t="shared" si="38"/>
        <v>298.03830229694159</v>
      </c>
      <c r="L170" s="712">
        <f t="shared" si="39"/>
        <v>298.03460847321179</v>
      </c>
      <c r="N170" s="582">
        <v>96</v>
      </c>
      <c r="O170" s="712">
        <f t="shared" si="43"/>
        <v>1.3972095531800781</v>
      </c>
      <c r="P170" s="712">
        <f t="shared" si="40"/>
        <v>603.94294792613107</v>
      </c>
      <c r="Q170" s="712">
        <f t="shared" si="44"/>
        <v>569.30530028052226</v>
      </c>
      <c r="R170" s="712">
        <f t="shared" si="45"/>
        <v>544.32689731210223</v>
      </c>
      <c r="S170" s="712">
        <f t="shared" si="46"/>
        <v>529.23356491524396</v>
      </c>
      <c r="T170" s="712">
        <f t="shared" si="41"/>
        <v>524.16090317202111</v>
      </c>
    </row>
    <row r="171" spans="2:20">
      <c r="B171" s="582">
        <v>97</v>
      </c>
      <c r="C171" s="712">
        <f t="shared" si="42"/>
        <v>1.4117638193590374</v>
      </c>
      <c r="D171" s="712">
        <f t="shared" ref="D171:D202" si="47">(1-2*FoAb-2*FoAb*BiCombAb)*D170+2*FoAb*E170+2*FoAb*BiCombAb*Tcomb</f>
        <v>1481.20686767344</v>
      </c>
      <c r="E171" s="712">
        <f t="shared" ref="E171:E202" si="48">FoAb*D170+(1-2*FoAb)*E170+FoAb*F170</f>
        <v>605.98623837096807</v>
      </c>
      <c r="F171" s="712">
        <f t="shared" ref="F171:F202" si="49">FoAb*E170+(1-2*FoAb)*F170+FoAb*G170</f>
        <v>348.2004865807429</v>
      </c>
      <c r="G171" s="712">
        <f t="shared" ref="G171:G202" si="50">FoAb*F170+(1-2*FoAb)*G170+FoAb*H170</f>
        <v>303.84245103231035</v>
      </c>
      <c r="H171" s="719">
        <f t="shared" ref="H171:H202" si="51">_FoN1*G170+(1-_FoN1-_FoN2)*H170+_FoN2*I170</f>
        <v>298.10948464663409</v>
      </c>
      <c r="I171" s="712">
        <f t="shared" ref="I171:I202" si="52">FoCase*H170+(1-2*FoCase)*I170+FoCase*J170</f>
        <v>298.07431519859222</v>
      </c>
      <c r="J171" s="712">
        <f t="shared" ref="J171:J202" si="53">FoCase*I170+(1-2*FoCase)*J170+FoCase*K170</f>
        <v>298.05226608608359</v>
      </c>
      <c r="K171" s="712">
        <f t="shared" ref="K171:K202" si="54">FoCase*J170+(1-2*FoCase)*K170+FoCase*L170</f>
        <v>298.04021416479219</v>
      </c>
      <c r="L171" s="712">
        <f t="shared" ref="L171:L202" si="55">(1-2*FoCase-2*FoCase*BiAtmCase)*L170+2*FoCase*K170+2*FoCase*BiAtmCase*Tatm</f>
        <v>298.03638452509915</v>
      </c>
      <c r="N171" s="582">
        <v>97</v>
      </c>
      <c r="O171" s="712">
        <f t="shared" si="43"/>
        <v>1.4117638193590374</v>
      </c>
      <c r="P171" s="712">
        <f t="shared" ref="P171:P202" si="56">(1-2*FoCase-2*FoCase*BiCombCase)*P170+2*FoCase*Q170+2*FoCase*BiCombCase*Tcomb</f>
        <v>606.19337716697521</v>
      </c>
      <c r="Q171" s="712">
        <f t="shared" si="44"/>
        <v>571.63134224511623</v>
      </c>
      <c r="R171" s="712">
        <f t="shared" si="45"/>
        <v>546.70732039287645</v>
      </c>
      <c r="S171" s="712">
        <f t="shared" si="46"/>
        <v>531.646641841308</v>
      </c>
      <c r="T171" s="712">
        <f t="shared" ref="T171:T202" si="57">(1-2*FoCase-2*FoCase*BiAtmCase)*T170+2*FoCase*S170+2*FoCase*BiAtmCase*Tatm</f>
        <v>526.58460934001971</v>
      </c>
    </row>
    <row r="172" spans="2:20">
      <c r="B172" s="582">
        <v>98</v>
      </c>
      <c r="C172" s="712">
        <f t="shared" si="42"/>
        <v>1.4263180855379964</v>
      </c>
      <c r="D172" s="712">
        <f t="shared" si="47"/>
        <v>1481.7547950238629</v>
      </c>
      <c r="E172" s="712">
        <f t="shared" si="48"/>
        <v>608.77084133194205</v>
      </c>
      <c r="F172" s="712">
        <f t="shared" si="49"/>
        <v>349.16303578592459</v>
      </c>
      <c r="G172" s="712">
        <f t="shared" si="50"/>
        <v>304.01664832157235</v>
      </c>
      <c r="H172" s="719">
        <f t="shared" si="51"/>
        <v>298.11378103969514</v>
      </c>
      <c r="I172" s="712">
        <f t="shared" si="52"/>
        <v>298.07747470557848</v>
      </c>
      <c r="J172" s="712">
        <f t="shared" si="53"/>
        <v>298.05467350892837</v>
      </c>
      <c r="K172" s="712">
        <f t="shared" si="54"/>
        <v>298.04219417178876</v>
      </c>
      <c r="L172" s="712">
        <f t="shared" si="55"/>
        <v>298.0382258363918</v>
      </c>
      <c r="N172" s="582">
        <v>98</v>
      </c>
      <c r="O172" s="712">
        <f t="shared" si="43"/>
        <v>1.4263180855379964</v>
      </c>
      <c r="P172" s="712">
        <f t="shared" si="56"/>
        <v>608.43885975903891</v>
      </c>
      <c r="Q172" s="712">
        <f t="shared" ref="Q172:Q202" si="58">FoCase*P171+(1-2*FoCase)*Q171+FoCase*R171</f>
        <v>573.95227142793146</v>
      </c>
      <c r="R172" s="712">
        <f t="shared" si="45"/>
        <v>549.08251133122587</v>
      </c>
      <c r="S172" s="712">
        <f t="shared" si="46"/>
        <v>534.05441502433939</v>
      </c>
      <c r="T172" s="712">
        <f t="shared" si="57"/>
        <v>529.0029884738716</v>
      </c>
    </row>
    <row r="173" spans="2:20">
      <c r="B173" s="582">
        <v>99</v>
      </c>
      <c r="C173" s="712">
        <f t="shared" si="42"/>
        <v>1.4408723517169557</v>
      </c>
      <c r="D173" s="712">
        <f t="shared" si="47"/>
        <v>1482.2926221445648</v>
      </c>
      <c r="E173" s="712">
        <f t="shared" si="48"/>
        <v>611.53713960974551</v>
      </c>
      <c r="F173" s="712">
        <f t="shared" si="49"/>
        <v>350.13024693896324</v>
      </c>
      <c r="G173" s="712">
        <f t="shared" si="50"/>
        <v>304.19363479655004</v>
      </c>
      <c r="H173" s="719">
        <f t="shared" si="51"/>
        <v>298.11819044948732</v>
      </c>
      <c r="I173" s="712">
        <f t="shared" si="52"/>
        <v>298.08072687668863</v>
      </c>
      <c r="J173" s="712">
        <f t="shared" si="53"/>
        <v>298.05715911511982</v>
      </c>
      <c r="K173" s="712">
        <f t="shared" si="54"/>
        <v>298.04424370546099</v>
      </c>
      <c r="L173" s="712">
        <f t="shared" si="55"/>
        <v>298.04013378843547</v>
      </c>
      <c r="N173" s="582">
        <v>99</v>
      </c>
      <c r="O173" s="712">
        <f t="shared" si="43"/>
        <v>1.4408723517169557</v>
      </c>
      <c r="P173" s="712">
        <f t="shared" si="56"/>
        <v>610.67940660954207</v>
      </c>
      <c r="Q173" s="712">
        <f t="shared" si="58"/>
        <v>576.26809909221424</v>
      </c>
      <c r="R173" s="712">
        <f t="shared" si="45"/>
        <v>551.45248162824157</v>
      </c>
      <c r="S173" s="712">
        <f t="shared" si="46"/>
        <v>536.45689609774354</v>
      </c>
      <c r="T173" s="712">
        <f t="shared" si="57"/>
        <v>531.41605224771729</v>
      </c>
    </row>
    <row r="174" spans="2:20">
      <c r="B174" s="582">
        <v>100</v>
      </c>
      <c r="C174" s="712">
        <f t="shared" si="42"/>
        <v>1.4554266178959148</v>
      </c>
      <c r="D174" s="712">
        <f t="shared" si="47"/>
        <v>1482.8208331039652</v>
      </c>
      <c r="E174" s="712">
        <f t="shared" si="48"/>
        <v>614.28527378453884</v>
      </c>
      <c r="F174" s="712">
        <f t="shared" si="49"/>
        <v>351.10200801533568</v>
      </c>
      <c r="G174" s="712">
        <f t="shared" si="50"/>
        <v>304.37340683391545</v>
      </c>
      <c r="H174" s="719">
        <f t="shared" si="51"/>
        <v>298.12271428635103</v>
      </c>
      <c r="I174" s="712">
        <f t="shared" si="52"/>
        <v>298.08407312591754</v>
      </c>
      <c r="J174" s="712">
        <f t="shared" si="53"/>
        <v>298.05972430716042</v>
      </c>
      <c r="K174" s="712">
        <f t="shared" si="54"/>
        <v>298.04636415546184</v>
      </c>
      <c r="L174" s="712">
        <f t="shared" si="55"/>
        <v>298.04210976543561</v>
      </c>
      <c r="N174" s="582">
        <v>100</v>
      </c>
      <c r="O174" s="712">
        <f t="shared" si="43"/>
        <v>1.4554266178959148</v>
      </c>
      <c r="P174" s="712">
        <f t="shared" si="56"/>
        <v>612.91502859669731</v>
      </c>
      <c r="Q174" s="712">
        <f t="shared" si="58"/>
        <v>578.57883647275207</v>
      </c>
      <c r="R174" s="712">
        <f t="shared" si="45"/>
        <v>553.81724275960187</v>
      </c>
      <c r="S174" s="712">
        <f t="shared" si="46"/>
        <v>538.85409667287274</v>
      </c>
      <c r="T174" s="712">
        <f t="shared" si="57"/>
        <v>533.8238123150777</v>
      </c>
    </row>
    <row r="175" spans="2:20">
      <c r="B175" s="582">
        <v>101</v>
      </c>
      <c r="C175" s="712">
        <f t="shared" si="42"/>
        <v>1.4699808840748738</v>
      </c>
      <c r="D175" s="712">
        <f t="shared" si="47"/>
        <v>1483.3398821258347</v>
      </c>
      <c r="E175" s="712">
        <f t="shared" si="48"/>
        <v>617.01538484636319</v>
      </c>
      <c r="F175" s="712">
        <f t="shared" si="49"/>
        <v>352.07820861863877</v>
      </c>
      <c r="G175" s="712">
        <f t="shared" si="50"/>
        <v>304.55596034415777</v>
      </c>
      <c r="H175" s="719">
        <f t="shared" si="51"/>
        <v>298.1273539527366</v>
      </c>
      <c r="I175" s="712">
        <f t="shared" si="52"/>
        <v>298.08751486361263</v>
      </c>
      <c r="J175" s="712">
        <f t="shared" si="53"/>
        <v>298.06237048722596</v>
      </c>
      <c r="K175" s="712">
        <f t="shared" si="54"/>
        <v>298.04855691322678</v>
      </c>
      <c r="L175" s="712">
        <f t="shared" si="55"/>
        <v>298.04415515410284</v>
      </c>
      <c r="N175" s="582">
        <v>101</v>
      </c>
      <c r="O175" s="712">
        <f t="shared" si="43"/>
        <v>1.4699808840748738</v>
      </c>
      <c r="P175" s="712">
        <f t="shared" si="56"/>
        <v>615.14573657050789</v>
      </c>
      <c r="Q175" s="712">
        <f t="shared" si="58"/>
        <v>580.88449477647418</v>
      </c>
      <c r="R175" s="712">
        <f t="shared" si="45"/>
        <v>556.17680617564781</v>
      </c>
      <c r="S175" s="712">
        <f t="shared" si="46"/>
        <v>541.24602833856227</v>
      </c>
      <c r="T175" s="712">
        <f t="shared" si="57"/>
        <v>536.22628030816543</v>
      </c>
    </row>
    <row r="176" spans="2:20">
      <c r="B176" s="582">
        <v>102</v>
      </c>
      <c r="C176" s="712">
        <f t="shared" si="42"/>
        <v>1.4845351502538331</v>
      </c>
      <c r="D176" s="712">
        <f t="shared" si="47"/>
        <v>1483.8501955112054</v>
      </c>
      <c r="E176" s="712">
        <f t="shared" si="48"/>
        <v>619.72761406418829</v>
      </c>
      <c r="F176" s="712">
        <f t="shared" si="49"/>
        <v>353.05873996564964</v>
      </c>
      <c r="G176" s="712">
        <f t="shared" si="50"/>
        <v>304.74129078309545</v>
      </c>
      <c r="H176" s="719">
        <f t="shared" si="51"/>
        <v>298.13211084307727</v>
      </c>
      <c r="I176" s="712">
        <f t="shared" si="52"/>
        <v>298.09105349625179</v>
      </c>
      <c r="J176" s="712">
        <f t="shared" si="53"/>
        <v>298.06509905687363</v>
      </c>
      <c r="K176" s="712">
        <f t="shared" si="54"/>
        <v>298.05082337163986</v>
      </c>
      <c r="L176" s="712">
        <f t="shared" si="55"/>
        <v>298.0462713433044</v>
      </c>
      <c r="N176" s="582">
        <v>102</v>
      </c>
      <c r="O176" s="712">
        <f t="shared" si="43"/>
        <v>1.4845351502538331</v>
      </c>
      <c r="P176" s="712">
        <f t="shared" si="56"/>
        <v>617.37154135345475</v>
      </c>
      <c r="Q176" s="712">
        <f t="shared" si="58"/>
        <v>583.1850851829746</v>
      </c>
      <c r="R176" s="712">
        <f t="shared" si="45"/>
        <v>558.53118330145537</v>
      </c>
      <c r="S176" s="712">
        <f t="shared" si="46"/>
        <v>543.63270266074221</v>
      </c>
      <c r="T176" s="712">
        <f t="shared" si="57"/>
        <v>538.62346783730447</v>
      </c>
    </row>
    <row r="177" spans="2:20">
      <c r="B177" s="582">
        <v>103</v>
      </c>
      <c r="C177" s="712">
        <f t="shared" si="42"/>
        <v>1.4990894164327921</v>
      </c>
      <c r="D177" s="712">
        <f t="shared" si="47"/>
        <v>1484.3521734355734</v>
      </c>
      <c r="E177" s="712">
        <f t="shared" si="48"/>
        <v>622.4221028647413</v>
      </c>
      <c r="F177" s="712">
        <f t="shared" si="49"/>
        <v>354.04349487098278</v>
      </c>
      <c r="G177" s="712">
        <f t="shared" si="50"/>
        <v>304.92939316321667</v>
      </c>
      <c r="H177" s="719">
        <f t="shared" si="51"/>
        <v>298.13698634366727</v>
      </c>
      <c r="I177" s="712">
        <f t="shared" si="52"/>
        <v>298.0946904262276</v>
      </c>
      <c r="J177" s="712">
        <f t="shared" si="53"/>
        <v>298.06791141675706</v>
      </c>
      <c r="K177" s="712">
        <f t="shared" si="54"/>
        <v>298.05316492470644</v>
      </c>
      <c r="L177" s="712">
        <f t="shared" si="55"/>
        <v>298.048459723723</v>
      </c>
      <c r="N177" s="582">
        <v>103</v>
      </c>
      <c r="O177" s="712">
        <f t="shared" si="43"/>
        <v>1.4990894164327921</v>
      </c>
      <c r="P177" s="712">
        <f t="shared" si="56"/>
        <v>619.59245374109275</v>
      </c>
      <c r="Q177" s="712">
        <f t="shared" si="58"/>
        <v>585.48061884496553</v>
      </c>
      <c r="R177" s="712">
        <f t="shared" si="45"/>
        <v>560.8803855369049</v>
      </c>
      <c r="S177" s="712">
        <f t="shared" si="46"/>
        <v>546.01413118211428</v>
      </c>
      <c r="T177" s="712">
        <f t="shared" si="57"/>
        <v>541.01538649044244</v>
      </c>
    </row>
    <row r="178" spans="2:20">
      <c r="B178" s="582">
        <v>104</v>
      </c>
      <c r="C178" s="712">
        <f t="shared" si="42"/>
        <v>1.5136436826117514</v>
      </c>
      <c r="D178" s="712">
        <f t="shared" si="47"/>
        <v>1484.8461916294955</v>
      </c>
      <c r="E178" s="712">
        <f t="shared" si="48"/>
        <v>625.09899272046505</v>
      </c>
      <c r="F178" s="712">
        <f t="shared" si="49"/>
        <v>355.03236773138963</v>
      </c>
      <c r="G178" s="712">
        <f t="shared" si="50"/>
        <v>305.12026206484722</v>
      </c>
      <c r="H178" s="719">
        <f t="shared" si="51"/>
        <v>298.14198183254507</v>
      </c>
      <c r="I178" s="712">
        <f t="shared" si="52"/>
        <v>298.09842705163709</v>
      </c>
      <c r="J178" s="712">
        <f t="shared" si="53"/>
        <v>298.0708089663475</v>
      </c>
      <c r="K178" s="712">
        <f t="shared" si="54"/>
        <v>298.05558296723268</v>
      </c>
      <c r="L178" s="712">
        <f t="shared" si="55"/>
        <v>298.05072168752247</v>
      </c>
      <c r="N178" s="582">
        <v>104</v>
      </c>
      <c r="O178" s="712">
        <f t="shared" si="43"/>
        <v>1.5136436826117514</v>
      </c>
      <c r="P178" s="712">
        <f t="shared" si="56"/>
        <v>621.80848450256678</v>
      </c>
      <c r="Q178" s="712">
        <f t="shared" si="58"/>
        <v>587.77110688867253</v>
      </c>
      <c r="R178" s="712">
        <f t="shared" si="45"/>
        <v>563.22442425674922</v>
      </c>
      <c r="S178" s="712">
        <f t="shared" si="46"/>
        <v>548.39032542188284</v>
      </c>
      <c r="T178" s="712">
        <f t="shared" si="57"/>
        <v>543.40204783274237</v>
      </c>
    </row>
    <row r="179" spans="2:20">
      <c r="B179" s="582">
        <v>105</v>
      </c>
      <c r="C179" s="712">
        <f t="shared" si="42"/>
        <v>1.5281979487907105</v>
      </c>
      <c r="D179" s="712">
        <f t="shared" si="47"/>
        <v>1485.3326029501588</v>
      </c>
      <c r="E179" s="712">
        <f t="shared" si="48"/>
        <v>627.75842504599609</v>
      </c>
      <c r="F179" s="712">
        <f t="shared" si="49"/>
        <v>356.02525450974497</v>
      </c>
      <c r="G179" s="712">
        <f t="shared" si="50"/>
        <v>305.31389164714722</v>
      </c>
      <c r="H179" s="719">
        <f t="shared" si="51"/>
        <v>298.14709867938126</v>
      </c>
      <c r="I179" s="712">
        <f t="shared" si="52"/>
        <v>298.10226476607795</v>
      </c>
      <c r="J179" s="712">
        <f t="shared" si="53"/>
        <v>298.07379310366207</v>
      </c>
      <c r="K179" s="712">
        <f t="shared" si="54"/>
        <v>298.05807889451188</v>
      </c>
      <c r="L179" s="712">
        <f t="shared" si="55"/>
        <v>298.05305862801981</v>
      </c>
      <c r="N179" s="582">
        <v>105</v>
      </c>
      <c r="O179" s="712">
        <f t="shared" si="43"/>
        <v>1.5281979487907105</v>
      </c>
      <c r="P179" s="712">
        <f t="shared" si="56"/>
        <v>624.01964438106063</v>
      </c>
      <c r="Q179" s="712">
        <f t="shared" si="58"/>
        <v>590.05656041418058</v>
      </c>
      <c r="R179" s="712">
        <f t="shared" si="45"/>
        <v>565.56331081067856</v>
      </c>
      <c r="S179" s="712">
        <f t="shared" si="46"/>
        <v>550.7612968755343</v>
      </c>
      <c r="T179" s="712">
        <f t="shared" si="57"/>
        <v>545.78346340624091</v>
      </c>
    </row>
    <row r="180" spans="2:20">
      <c r="B180" s="582">
        <v>106</v>
      </c>
      <c r="C180" s="712">
        <f t="shared" si="42"/>
        <v>1.5427522149696697</v>
      </c>
      <c r="D180" s="712">
        <f t="shared" si="47"/>
        <v>1485.811738851005</v>
      </c>
      <c r="E180" s="712">
        <f t="shared" si="48"/>
        <v>630.40054110259086</v>
      </c>
      <c r="F180" s="712">
        <f t="shared" si="49"/>
        <v>357.02205271876045</v>
      </c>
      <c r="G180" s="712">
        <f t="shared" si="50"/>
        <v>305.51027565893492</v>
      </c>
      <c r="H180" s="719">
        <f t="shared" si="51"/>
        <v>298.15233824537137</v>
      </c>
      <c r="I180" s="712">
        <f t="shared" si="52"/>
        <v>298.10620495845029</v>
      </c>
      <c r="J180" s="712">
        <f t="shared" si="53"/>
        <v>298.0768652249975</v>
      </c>
      <c r="K180" s="712">
        <f t="shared" si="54"/>
        <v>298.06065410201734</v>
      </c>
      <c r="L180" s="712">
        <f t="shared" si="55"/>
        <v>298.05547193936445</v>
      </c>
      <c r="N180" s="582">
        <v>106</v>
      </c>
      <c r="O180" s="712">
        <f t="shared" si="43"/>
        <v>1.5427522149696697</v>
      </c>
      <c r="P180" s="712">
        <f t="shared" si="56"/>
        <v>626.22594409418696</v>
      </c>
      <c r="Q180" s="712">
        <f t="shared" si="58"/>
        <v>592.3369904957367</v>
      </c>
      <c r="R180" s="712">
        <f t="shared" si="45"/>
        <v>567.89705652338489</v>
      </c>
      <c r="S180" s="712">
        <f t="shared" si="46"/>
        <v>553.12705701465575</v>
      </c>
      <c r="T180" s="712">
        <f t="shared" si="57"/>
        <v>548.15964472956614</v>
      </c>
    </row>
    <row r="181" spans="2:20">
      <c r="B181" s="582">
        <v>107</v>
      </c>
      <c r="C181" s="712">
        <f t="shared" si="42"/>
        <v>1.5573064811486288</v>
      </c>
      <c r="D181" s="712">
        <f t="shared" si="47"/>
        <v>1486.2839107560367</v>
      </c>
      <c r="E181" s="712">
        <f t="shared" si="48"/>
        <v>633.02548190996902</v>
      </c>
      <c r="F181" s="712">
        <f t="shared" si="49"/>
        <v>358.02266140446295</v>
      </c>
      <c r="G181" s="712">
        <f t="shared" si="50"/>
        <v>305.70940744933966</v>
      </c>
      <c r="H181" s="719">
        <f t="shared" si="51"/>
        <v>298.15770188313326</v>
      </c>
      <c r="I181" s="712">
        <f t="shared" si="52"/>
        <v>298.1102490127638</v>
      </c>
      <c r="J181" s="712">
        <f t="shared" si="53"/>
        <v>298.08002672467131</v>
      </c>
      <c r="K181" s="712">
        <f t="shared" si="54"/>
        <v>298.0633099851018</v>
      </c>
      <c r="L181" s="712">
        <f t="shared" si="55"/>
        <v>298.05796301622388</v>
      </c>
      <c r="N181" s="582">
        <v>107</v>
      </c>
      <c r="O181" s="712">
        <f t="shared" si="43"/>
        <v>1.5573064811486288</v>
      </c>
      <c r="P181" s="712">
        <f t="shared" si="56"/>
        <v>628.42739433432951</v>
      </c>
      <c r="Q181" s="712">
        <f t="shared" si="58"/>
        <v>594.61240818201634</v>
      </c>
      <c r="R181" s="712">
        <f t="shared" si="45"/>
        <v>570.22567269462434</v>
      </c>
      <c r="S181" s="712">
        <f t="shared" si="46"/>
        <v>555.48761728678824</v>
      </c>
      <c r="T181" s="712">
        <f t="shared" si="57"/>
        <v>550.53060329770244</v>
      </c>
    </row>
    <row r="182" spans="2:20">
      <c r="B182" s="582">
        <v>108</v>
      </c>
      <c r="C182" s="712">
        <f t="shared" si="42"/>
        <v>1.5718607473275878</v>
      </c>
      <c r="D182" s="712">
        <f t="shared" si="47"/>
        <v>1486.7494113449966</v>
      </c>
      <c r="E182" s="712">
        <f t="shared" si="48"/>
        <v>635.6333881650753</v>
      </c>
      <c r="F182" s="712">
        <f t="shared" si="49"/>
        <v>359.02698112947223</v>
      </c>
      <c r="G182" s="712">
        <f t="shared" si="50"/>
        <v>305.91127997828357</v>
      </c>
      <c r="H182" s="719">
        <f t="shared" si="51"/>
        <v>298.16319093660866</v>
      </c>
      <c r="I182" s="712">
        <f t="shared" si="52"/>
        <v>298.11439830795098</v>
      </c>
      <c r="J182" s="712">
        <f t="shared" si="53"/>
        <v>298.08327899476791</v>
      </c>
      <c r="K182" s="712">
        <f t="shared" si="54"/>
        <v>298.06604793870378</v>
      </c>
      <c r="L182" s="712">
        <f t="shared" si="55"/>
        <v>298.06053325347614</v>
      </c>
      <c r="N182" s="582">
        <v>108</v>
      </c>
      <c r="O182" s="712">
        <f t="shared" si="43"/>
        <v>1.5718607473275878</v>
      </c>
      <c r="P182" s="712">
        <f t="shared" si="56"/>
        <v>630.62400576894163</v>
      </c>
      <c r="Q182" s="712">
        <f t="shared" si="58"/>
        <v>596.88282449635915</v>
      </c>
      <c r="R182" s="712">
        <f t="shared" si="45"/>
        <v>572.54917059927834</v>
      </c>
      <c r="S182" s="712">
        <f t="shared" si="46"/>
        <v>557.84298911530959</v>
      </c>
      <c r="T182" s="712">
        <f t="shared" si="57"/>
        <v>552.89635058179942</v>
      </c>
    </row>
    <row r="183" spans="2:20">
      <c r="B183" s="582">
        <v>109</v>
      </c>
      <c r="C183" s="712">
        <f t="shared" si="42"/>
        <v>1.5864150135065471</v>
      </c>
      <c r="D183" s="712">
        <f t="shared" si="47"/>
        <v>1487.2085157552115</v>
      </c>
      <c r="E183" s="712">
        <f t="shared" si="48"/>
        <v>638.22440016729547</v>
      </c>
      <c r="F183" s="712">
        <f t="shared" si="49"/>
        <v>360.03491395611047</v>
      </c>
      <c r="G183" s="712">
        <f t="shared" si="50"/>
        <v>306.11588582679263</v>
      </c>
      <c r="H183" s="719">
        <f t="shared" si="51"/>
        <v>298.16880674096922</v>
      </c>
      <c r="I183" s="712">
        <f t="shared" si="52"/>
        <v>298.11865421768528</v>
      </c>
      <c r="J183" s="712">
        <f t="shared" si="53"/>
        <v>298.08662342489197</v>
      </c>
      <c r="K183" s="712">
        <f t="shared" si="54"/>
        <v>298.0688693570599</v>
      </c>
      <c r="L183" s="712">
        <f t="shared" si="55"/>
        <v>298.06318404590866</v>
      </c>
      <c r="N183" s="582">
        <v>109</v>
      </c>
      <c r="O183" s="712">
        <f t="shared" si="43"/>
        <v>1.5864150135065471</v>
      </c>
      <c r="P183" s="712">
        <f t="shared" si="56"/>
        <v>632.81578904080891</v>
      </c>
      <c r="Q183" s="712">
        <f t="shared" si="58"/>
        <v>599.14825043697761</v>
      </c>
      <c r="R183" s="712">
        <f t="shared" si="45"/>
        <v>574.86756148741426</v>
      </c>
      <c r="S183" s="712">
        <f t="shared" si="46"/>
        <v>560.19318389934233</v>
      </c>
      <c r="T183" s="712">
        <f t="shared" si="57"/>
        <v>555.25689802901513</v>
      </c>
    </row>
    <row r="184" spans="2:20">
      <c r="B184" s="582">
        <v>110</v>
      </c>
      <c r="C184" s="712">
        <f t="shared" si="42"/>
        <v>1.6009692796855062</v>
      </c>
      <c r="D184" s="712">
        <f t="shared" si="47"/>
        <v>1487.6614827055146</v>
      </c>
      <c r="E184" s="712">
        <f t="shared" si="48"/>
        <v>640.79865774968982</v>
      </c>
      <c r="F184" s="712">
        <f t="shared" si="49"/>
        <v>361.04636342937317</v>
      </c>
      <c r="G184" s="712">
        <f t="shared" si="50"/>
        <v>306.32321720713844</v>
      </c>
      <c r="H184" s="719">
        <f t="shared" si="51"/>
        <v>298.17455062252702</v>
      </c>
      <c r="I184" s="712">
        <f t="shared" si="52"/>
        <v>298.12301811020495</v>
      </c>
      <c r="J184" s="712">
        <f t="shared" si="53"/>
        <v>298.09006140192707</v>
      </c>
      <c r="K184" s="712">
        <f t="shared" si="54"/>
        <v>298.07177563342395</v>
      </c>
      <c r="L184" s="712">
        <f t="shared" si="55"/>
        <v>298.06591678792415</v>
      </c>
      <c r="N184" s="582">
        <v>110</v>
      </c>
      <c r="O184" s="712">
        <f t="shared" si="43"/>
        <v>1.6009692796855062</v>
      </c>
      <c r="P184" s="712">
        <f t="shared" si="56"/>
        <v>635.00275476828153</v>
      </c>
      <c r="Q184" s="712">
        <f t="shared" si="58"/>
        <v>601.40869697714299</v>
      </c>
      <c r="R184" s="712">
        <f t="shared" si="45"/>
        <v>577.18085658434393</v>
      </c>
      <c r="S184" s="712">
        <f t="shared" si="46"/>
        <v>562.53821301368214</v>
      </c>
      <c r="T184" s="712">
        <f t="shared" si="57"/>
        <v>557.61225706239168</v>
      </c>
    </row>
    <row r="185" spans="2:20">
      <c r="B185" s="582">
        <v>111</v>
      </c>
      <c r="C185" s="712">
        <f t="shared" si="42"/>
        <v>1.6155235458644654</v>
      </c>
      <c r="D185" s="712">
        <f t="shared" si="47"/>
        <v>1488.1085555473103</v>
      </c>
      <c r="E185" s="712">
        <f t="shared" si="48"/>
        <v>643.3563002158395</v>
      </c>
      <c r="F185" s="712">
        <f t="shared" si="49"/>
        <v>362.06123455978968</v>
      </c>
      <c r="G185" s="712">
        <f t="shared" si="50"/>
        <v>306.53326597281119</v>
      </c>
      <c r="H185" s="719">
        <f t="shared" si="51"/>
        <v>298.1804238986486</v>
      </c>
      <c r="I185" s="712">
        <f t="shared" si="52"/>
        <v>298.12749134814197</v>
      </c>
      <c r="J185" s="712">
        <f t="shared" si="53"/>
        <v>298.09359430980101</v>
      </c>
      <c r="K185" s="712">
        <f t="shared" si="54"/>
        <v>298.07476815979248</v>
      </c>
      <c r="L185" s="712">
        <f t="shared" si="55"/>
        <v>298.06873287325237</v>
      </c>
      <c r="N185" s="582">
        <v>111</v>
      </c>
      <c r="O185" s="712">
        <f t="shared" si="43"/>
        <v>1.6155235458644654</v>
      </c>
      <c r="P185" s="712">
        <f t="shared" si="56"/>
        <v>637.18491354547984</v>
      </c>
      <c r="Q185" s="712">
        <f t="shared" si="58"/>
        <v>603.66417506535197</v>
      </c>
      <c r="R185" s="712">
        <f t="shared" si="45"/>
        <v>579.48906709068274</v>
      </c>
      <c r="S185" s="712">
        <f t="shared" si="46"/>
        <v>564.87808780874605</v>
      </c>
      <c r="T185" s="712">
        <f t="shared" si="57"/>
        <v>559.96243908075519</v>
      </c>
    </row>
    <row r="186" spans="2:20">
      <c r="B186" s="582">
        <v>112</v>
      </c>
      <c r="C186" s="712">
        <f t="shared" si="42"/>
        <v>1.6300778120434245</v>
      </c>
      <c r="D186" s="712">
        <f t="shared" si="47"/>
        <v>1488.5499632475137</v>
      </c>
      <c r="E186" s="712">
        <f t="shared" si="48"/>
        <v>645.89746628192586</v>
      </c>
      <c r="F186" s="712">
        <f t="shared" si="49"/>
        <v>363.07943380619781</v>
      </c>
      <c r="G186" s="712">
        <f t="shared" si="50"/>
        <v>306.74602362832491</v>
      </c>
      <c r="H186" s="719">
        <f t="shared" si="51"/>
        <v>298.18642787767328</v>
      </c>
      <c r="I186" s="712">
        <f t="shared" si="52"/>
        <v>298.13207528835619</v>
      </c>
      <c r="J186" s="712">
        <f t="shared" si="53"/>
        <v>298.09722352925621</v>
      </c>
      <c r="K186" s="712">
        <f t="shared" si="54"/>
        <v>298.07784832663629</v>
      </c>
      <c r="L186" s="712">
        <f t="shared" si="55"/>
        <v>298.07163369466883</v>
      </c>
      <c r="N186" s="582">
        <v>112</v>
      </c>
      <c r="O186" s="712">
        <f t="shared" si="43"/>
        <v>1.6300778120434245</v>
      </c>
      <c r="P186" s="712">
        <f t="shared" si="56"/>
        <v>639.36227594247737</v>
      </c>
      <c r="Q186" s="712">
        <f t="shared" si="58"/>
        <v>605.9146956254765</v>
      </c>
      <c r="R186" s="712">
        <f t="shared" si="45"/>
        <v>581.79220418240698</v>
      </c>
      <c r="S186" s="712">
        <f t="shared" si="46"/>
        <v>567.21281961053455</v>
      </c>
      <c r="T186" s="712">
        <f t="shared" si="57"/>
        <v>562.30745545863999</v>
      </c>
    </row>
    <row r="187" spans="2:20">
      <c r="B187" s="582">
        <v>113</v>
      </c>
      <c r="C187" s="712">
        <f t="shared" si="42"/>
        <v>1.6446320782223838</v>
      </c>
      <c r="D187" s="712">
        <f t="shared" si="47"/>
        <v>1488.9859213077902</v>
      </c>
      <c r="E187" s="712">
        <f t="shared" si="48"/>
        <v>648.42229402368696</v>
      </c>
      <c r="F187" s="712">
        <f t="shared" si="49"/>
        <v>364.10086905845765</v>
      </c>
      <c r="G187" s="712">
        <f t="shared" si="50"/>
        <v>306.9614813388564</v>
      </c>
      <c r="H187" s="719">
        <f t="shared" si="51"/>
        <v>298.19256385883551</v>
      </c>
      <c r="I187" s="712">
        <f t="shared" si="52"/>
        <v>298.13677128177443</v>
      </c>
      <c r="J187" s="712">
        <f t="shared" si="53"/>
        <v>298.10095043762669</v>
      </c>
      <c r="K187" s="712">
        <f t="shared" si="54"/>
        <v>298.08101752263855</v>
      </c>
      <c r="L187" s="712">
        <f t="shared" si="55"/>
        <v>298.07462064371975</v>
      </c>
      <c r="N187" s="582">
        <v>113</v>
      </c>
      <c r="O187" s="712">
        <f t="shared" si="43"/>
        <v>1.6446320782223838</v>
      </c>
      <c r="P187" s="712">
        <f t="shared" si="56"/>
        <v>641.5348525054643</v>
      </c>
      <c r="Q187" s="712">
        <f t="shared" si="58"/>
        <v>608.16026955689972</v>
      </c>
      <c r="R187" s="712">
        <f t="shared" si="45"/>
        <v>584.0902790109111</v>
      </c>
      <c r="S187" s="712">
        <f t="shared" si="46"/>
        <v>569.54241972060822</v>
      </c>
      <c r="T187" s="712">
        <f t="shared" si="57"/>
        <v>564.64731754623028</v>
      </c>
    </row>
    <row r="188" spans="2:20">
      <c r="B188" s="582">
        <v>114</v>
      </c>
      <c r="C188" s="712">
        <f t="shared" si="42"/>
        <v>1.6591863444013428</v>
      </c>
      <c r="D188" s="712">
        <f t="shared" si="47"/>
        <v>1489.4166326242348</v>
      </c>
      <c r="E188" s="712">
        <f t="shared" si="48"/>
        <v>650.93092082792054</v>
      </c>
      <c r="F188" s="712">
        <f t="shared" si="49"/>
        <v>365.12544962012464</v>
      </c>
      <c r="G188" s="712">
        <f t="shared" si="50"/>
        <v>307.17962993971867</v>
      </c>
      <c r="H188" s="719">
        <f t="shared" si="51"/>
        <v>298.19883313219049</v>
      </c>
      <c r="I188" s="712">
        <f t="shared" si="52"/>
        <v>298.14158067323461</v>
      </c>
      <c r="J188" s="712">
        <f t="shared" si="53"/>
        <v>298.10477640862035</v>
      </c>
      <c r="K188" s="712">
        <f t="shared" si="54"/>
        <v>298.08427713443882</v>
      </c>
      <c r="L188" s="712">
        <f t="shared" si="55"/>
        <v>298.07769511045308</v>
      </c>
      <c r="N188" s="582">
        <v>114</v>
      </c>
      <c r="O188" s="712">
        <f t="shared" si="43"/>
        <v>1.6591863444013428</v>
      </c>
      <c r="P188" s="712">
        <f t="shared" si="56"/>
        <v>643.70265375689507</v>
      </c>
      <c r="Q188" s="712">
        <f t="shared" si="58"/>
        <v>610.40090773463908</v>
      </c>
      <c r="R188" s="712">
        <f t="shared" si="45"/>
        <v>586.38330270306415</v>
      </c>
      <c r="S188" s="712">
        <f t="shared" si="46"/>
        <v>571.86689941607551</v>
      </c>
      <c r="T188" s="712">
        <f t="shared" si="57"/>
        <v>566.98203666931943</v>
      </c>
    </row>
    <row r="189" spans="2:20">
      <c r="B189" s="582">
        <v>115</v>
      </c>
      <c r="C189" s="712">
        <f t="shared" si="42"/>
        <v>1.6737406105803019</v>
      </c>
      <c r="D189" s="712">
        <f t="shared" si="47"/>
        <v>1489.8422882913596</v>
      </c>
      <c r="E189" s="712">
        <f t="shared" si="48"/>
        <v>653.42348334822316</v>
      </c>
      <c r="F189" s="712">
        <f t="shared" si="49"/>
        <v>366.15308619110391</v>
      </c>
      <c r="G189" s="712">
        <f t="shared" si="50"/>
        <v>307.40045994567066</v>
      </c>
      <c r="H189" s="719">
        <f t="shared" si="51"/>
        <v>298.20523697854378</v>
      </c>
      <c r="I189" s="712">
        <f t="shared" si="52"/>
        <v>298.14650480133452</v>
      </c>
      <c r="J189" s="712">
        <f t="shared" si="53"/>
        <v>298.10870281210703</v>
      </c>
      <c r="K189" s="712">
        <f t="shared" si="54"/>
        <v>298.08762854638348</v>
      </c>
      <c r="L189" s="712">
        <f t="shared" si="55"/>
        <v>298.08085848315602</v>
      </c>
      <c r="N189" s="582">
        <v>115</v>
      </c>
      <c r="O189" s="712">
        <f t="shared" si="43"/>
        <v>1.6737406105803019</v>
      </c>
      <c r="P189" s="712">
        <f t="shared" si="56"/>
        <v>645.86569019562114</v>
      </c>
      <c r="Q189" s="712">
        <f t="shared" si="58"/>
        <v>612.63662100945965</v>
      </c>
      <c r="R189" s="712">
        <f t="shared" si="45"/>
        <v>588.67128636126608</v>
      </c>
      <c r="S189" s="712">
        <f t="shared" si="46"/>
        <v>574.18626994958913</v>
      </c>
      <c r="T189" s="712">
        <f t="shared" si="57"/>
        <v>569.31162412928188</v>
      </c>
    </row>
    <row r="190" spans="2:20">
      <c r="B190" s="582">
        <v>116</v>
      </c>
      <c r="C190" s="712">
        <f t="shared" si="42"/>
        <v>1.6882948767592612</v>
      </c>
      <c r="D190" s="712">
        <f t="shared" si="47"/>
        <v>1490.2630683540069</v>
      </c>
      <c r="E190" s="712">
        <f t="shared" si="48"/>
        <v>655.90011746467678</v>
      </c>
      <c r="F190" s="712">
        <f t="shared" si="49"/>
        <v>367.18369085030258</v>
      </c>
      <c r="G190" s="712">
        <f t="shared" si="50"/>
        <v>307.62396156006434</v>
      </c>
      <c r="H190" s="719">
        <f t="shared" si="51"/>
        <v>298.21177666938439</v>
      </c>
      <c r="I190" s="712">
        <f t="shared" si="52"/>
        <v>298.15154499828566</v>
      </c>
      <c r="J190" s="712">
        <f t="shared" si="53"/>
        <v>298.11273101391191</v>
      </c>
      <c r="K190" s="712">
        <f t="shared" si="54"/>
        <v>298.09107314028165</v>
      </c>
      <c r="L190" s="712">
        <f t="shared" si="55"/>
        <v>298.08411214809882</v>
      </c>
      <c r="N190" s="582">
        <v>116</v>
      </c>
      <c r="O190" s="712">
        <f t="shared" si="43"/>
        <v>1.6882948767592612</v>
      </c>
      <c r="P190" s="712">
        <f t="shared" si="56"/>
        <v>648.02397229701182</v>
      </c>
      <c r="Q190" s="712">
        <f t="shared" si="58"/>
        <v>614.86742020797874</v>
      </c>
      <c r="R190" s="712">
        <f t="shared" si="45"/>
        <v>590.95424106350288</v>
      </c>
      <c r="S190" s="712">
        <f t="shared" si="46"/>
        <v>576.5005425493523</v>
      </c>
      <c r="T190" s="712">
        <f t="shared" si="57"/>
        <v>571.63609120305807</v>
      </c>
    </row>
    <row r="191" spans="2:20">
      <c r="B191" s="582">
        <v>117</v>
      </c>
      <c r="C191" s="712">
        <f t="shared" si="42"/>
        <v>1.7028491429382202</v>
      </c>
      <c r="D191" s="712">
        <f t="shared" si="47"/>
        <v>1490.6791425105707</v>
      </c>
      <c r="E191" s="712">
        <f t="shared" si="48"/>
        <v>658.3609582472111</v>
      </c>
      <c r="F191" s="712">
        <f t="shared" si="49"/>
        <v>368.21717703829847</v>
      </c>
      <c r="G191" s="712">
        <f t="shared" si="50"/>
        <v>307.85012468383093</v>
      </c>
      <c r="H191" s="719">
        <f t="shared" si="51"/>
        <v>298.2184534668213</v>
      </c>
      <c r="I191" s="712">
        <f t="shared" si="52"/>
        <v>298.1567025897715</v>
      </c>
      <c r="J191" s="712">
        <f t="shared" si="53"/>
        <v>298.1168623756148</v>
      </c>
      <c r="K191" s="712">
        <f t="shared" si="54"/>
        <v>298.09461229516774</v>
      </c>
      <c r="L191" s="712">
        <f t="shared" si="55"/>
        <v>298.08745748928436</v>
      </c>
      <c r="N191" s="582">
        <v>117</v>
      </c>
      <c r="O191" s="712">
        <f t="shared" si="43"/>
        <v>1.7028491429382202</v>
      </c>
      <c r="P191" s="712">
        <f t="shared" si="56"/>
        <v>650.17751051306573</v>
      </c>
      <c r="Q191" s="712">
        <f t="shared" si="58"/>
        <v>617.0933161327614</v>
      </c>
      <c r="R191" s="712">
        <f t="shared" si="45"/>
        <v>593.23217786340228</v>
      </c>
      <c r="S191" s="712">
        <f t="shared" si="46"/>
        <v>578.80972841913092</v>
      </c>
      <c r="T191" s="712">
        <f t="shared" si="57"/>
        <v>573.95544914314883</v>
      </c>
    </row>
    <row r="192" spans="2:20">
      <c r="B192" s="582">
        <v>118</v>
      </c>
      <c r="C192" s="712">
        <f t="shared" si="42"/>
        <v>1.7174034091171795</v>
      </c>
      <c r="D192" s="712">
        <f t="shared" si="47"/>
        <v>1491.0906707706895</v>
      </c>
      <c r="E192" s="712">
        <f t="shared" si="48"/>
        <v>660.8061399223908</v>
      </c>
      <c r="F192" s="712">
        <f t="shared" si="49"/>
        <v>369.25345954004024</v>
      </c>
      <c r="G192" s="712">
        <f t="shared" si="50"/>
        <v>308.07893892430724</v>
      </c>
      <c r="H192" s="719">
        <f t="shared" si="51"/>
        <v>298.22526862352328</v>
      </c>
      <c r="I192" s="712">
        <f t="shared" si="52"/>
        <v>298.16197889481032</v>
      </c>
      <c r="J192" s="712">
        <f t="shared" si="53"/>
        <v>298.12109825435471</v>
      </c>
      <c r="K192" s="712">
        <f t="shared" si="54"/>
        <v>298.09824738706942</v>
      </c>
      <c r="L192" s="712">
        <f t="shared" si="55"/>
        <v>298.09089588820387</v>
      </c>
      <c r="N192" s="582">
        <v>118</v>
      </c>
      <c r="O192" s="712">
        <f t="shared" si="43"/>
        <v>1.7174034091171795</v>
      </c>
      <c r="P192" s="712">
        <f t="shared" si="56"/>
        <v>652.32631527251181</v>
      </c>
      <c r="Q192" s="712">
        <f t="shared" si="58"/>
        <v>619.31431956241136</v>
      </c>
      <c r="R192" s="712">
        <f t="shared" si="45"/>
        <v>595.50510779028843</v>
      </c>
      <c r="S192" s="712">
        <f t="shared" si="46"/>
        <v>581.11383873827174</v>
      </c>
      <c r="T192" s="712">
        <f t="shared" si="57"/>
        <v>576.26970917761867</v>
      </c>
    </row>
    <row r="193" spans="2:20">
      <c r="B193" s="582">
        <v>119</v>
      </c>
      <c r="C193" s="712">
        <f t="shared" si="42"/>
        <v>1.7319576752961385</v>
      </c>
      <c r="D193" s="712">
        <f t="shared" si="47"/>
        <v>1491.4978040703675</v>
      </c>
      <c r="E193" s="712">
        <f t="shared" si="48"/>
        <v>663.23579584338927</v>
      </c>
      <c r="F193" s="712">
        <f t="shared" si="49"/>
        <v>370.29245446759381</v>
      </c>
      <c r="G193" s="712">
        <f t="shared" si="50"/>
        <v>308.3103936039044</v>
      </c>
      <c r="H193" s="719">
        <f t="shared" si="51"/>
        <v>298.23222338266197</v>
      </c>
      <c r="I193" s="712">
        <f t="shared" si="52"/>
        <v>298.16737522562261</v>
      </c>
      <c r="J193" s="712">
        <f t="shared" si="53"/>
        <v>298.12544000263915</v>
      </c>
      <c r="K193" s="712">
        <f t="shared" si="54"/>
        <v>298.10197978878136</v>
      </c>
      <c r="L193" s="712">
        <f t="shared" si="55"/>
        <v>298.09442872359887</v>
      </c>
      <c r="N193" s="582">
        <v>119</v>
      </c>
      <c r="O193" s="712">
        <f t="shared" si="43"/>
        <v>1.7319576752961385</v>
      </c>
      <c r="P193" s="712">
        <f t="shared" si="56"/>
        <v>654.47039698090396</v>
      </c>
      <c r="Q193" s="712">
        <f t="shared" si="58"/>
        <v>621.53044125165479</v>
      </c>
      <c r="R193" s="712">
        <f t="shared" si="45"/>
        <v>597.77304184923651</v>
      </c>
      <c r="S193" s="712">
        <f t="shared" si="46"/>
        <v>583.41288466172659</v>
      </c>
      <c r="T193" s="712">
        <f t="shared" si="57"/>
        <v>578.57888251010604</v>
      </c>
    </row>
    <row r="194" spans="2:20">
      <c r="B194" s="582">
        <v>120</v>
      </c>
      <c r="C194" s="712">
        <f t="shared" si="42"/>
        <v>1.7465119414750978</v>
      </c>
      <c r="D194" s="712">
        <f t="shared" si="47"/>
        <v>1491.9006848472884</v>
      </c>
      <c r="E194" s="712">
        <f t="shared" si="48"/>
        <v>665.65005846292991</v>
      </c>
      <c r="F194" s="712">
        <f t="shared" si="49"/>
        <v>371.33407924294778</v>
      </c>
      <c r="G194" s="712">
        <f t="shared" si="50"/>
        <v>308.54447776862048</v>
      </c>
      <c r="H194" s="719">
        <f t="shared" si="51"/>
        <v>298.23931897785826</v>
      </c>
      <c r="I194" s="712">
        <f t="shared" si="52"/>
        <v>298.17289288750271</v>
      </c>
      <c r="J194" s="712">
        <f t="shared" si="53"/>
        <v>298.12988896815966</v>
      </c>
      <c r="K194" s="712">
        <f t="shared" si="54"/>
        <v>298.10581086964498</v>
      </c>
      <c r="L194" s="712">
        <f t="shared" si="55"/>
        <v>298.09805737122849</v>
      </c>
      <c r="N194" s="582">
        <v>120</v>
      </c>
      <c r="O194" s="712">
        <f t="shared" si="43"/>
        <v>1.7465119414750978</v>
      </c>
      <c r="P194" s="712">
        <f t="shared" si="56"/>
        <v>656.60976602070866</v>
      </c>
      <c r="Q194" s="712">
        <f t="shared" si="58"/>
        <v>623.74169193142052</v>
      </c>
      <c r="R194" s="712">
        <f t="shared" si="45"/>
        <v>600.03599102112685</v>
      </c>
      <c r="S194" s="712">
        <f t="shared" si="46"/>
        <v>585.70687732007968</v>
      </c>
      <c r="T194" s="712">
        <f t="shared" si="57"/>
        <v>580.8829803198405</v>
      </c>
    </row>
    <row r="195" spans="2:20">
      <c r="B195" s="582">
        <v>121</v>
      </c>
      <c r="C195" s="712">
        <f t="shared" si="42"/>
        <v>1.7610662076540569</v>
      </c>
      <c r="D195" s="712">
        <f t="shared" si="47"/>
        <v>1492.2994475789094</v>
      </c>
      <c r="E195" s="712">
        <f t="shared" si="48"/>
        <v>668.04905930898963</v>
      </c>
      <c r="F195" s="712">
        <f t="shared" si="49"/>
        <v>372.37825258089043</v>
      </c>
      <c r="G195" s="712">
        <f t="shared" si="50"/>
        <v>308.78118019639811</v>
      </c>
      <c r="H195" s="719">
        <f t="shared" si="51"/>
        <v>298.2465566331316</v>
      </c>
      <c r="I195" s="712">
        <f t="shared" si="52"/>
        <v>298.17853317869498</v>
      </c>
      <c r="J195" s="712">
        <f t="shared" si="53"/>
        <v>298.13444649361145</v>
      </c>
      <c r="K195" s="712">
        <f t="shared" si="54"/>
        <v>298.10974199533365</v>
      </c>
      <c r="L195" s="712">
        <f t="shared" si="55"/>
        <v>298.10178320364309</v>
      </c>
      <c r="N195" s="582">
        <v>121</v>
      </c>
      <c r="O195" s="712">
        <f t="shared" si="43"/>
        <v>1.7610662076540569</v>
      </c>
      <c r="P195" s="712">
        <f t="shared" si="56"/>
        <v>658.74443275138754</v>
      </c>
      <c r="Q195" s="712">
        <f t="shared" si="58"/>
        <v>625.94808230891476</v>
      </c>
      <c r="R195" s="712">
        <f t="shared" si="45"/>
        <v>602.29396626269931</v>
      </c>
      <c r="S195" s="712">
        <f t="shared" si="46"/>
        <v>587.99582781957918</v>
      </c>
      <c r="T195" s="712">
        <f t="shared" si="57"/>
        <v>583.18201376166462</v>
      </c>
    </row>
    <row r="196" spans="2:20">
      <c r="B196" s="582">
        <v>122</v>
      </c>
      <c r="C196" s="712">
        <f t="shared" si="42"/>
        <v>1.7756204738330159</v>
      </c>
      <c r="D196" s="712">
        <f t="shared" si="47"/>
        <v>1492.6942192857496</v>
      </c>
      <c r="E196" s="712">
        <f t="shared" si="48"/>
        <v>670.43292896306923</v>
      </c>
      <c r="F196" s="712">
        <f t="shared" si="49"/>
        <v>373.42489447196937</v>
      </c>
      <c r="G196" s="712">
        <f t="shared" si="50"/>
        <v>309.02048940532956</v>
      </c>
      <c r="H196" s="719">
        <f t="shared" si="51"/>
        <v>298.25393756285251</v>
      </c>
      <c r="I196" s="712">
        <f t="shared" si="52"/>
        <v>298.18429739027391</v>
      </c>
      <c r="J196" s="712">
        <f t="shared" si="53"/>
        <v>298.13911391651897</v>
      </c>
      <c r="K196" s="712">
        <f t="shared" si="54"/>
        <v>298.11377452764339</v>
      </c>
      <c r="L196" s="712">
        <f t="shared" si="55"/>
        <v>298.10560758996326</v>
      </c>
      <c r="N196" s="582">
        <v>122</v>
      </c>
      <c r="O196" s="712">
        <f t="shared" si="43"/>
        <v>1.7756204738330159</v>
      </c>
      <c r="P196" s="712">
        <f t="shared" si="56"/>
        <v>660.87440750947451</v>
      </c>
      <c r="Q196" s="712">
        <f t="shared" si="58"/>
        <v>628.14962306769371</v>
      </c>
      <c r="R196" s="712">
        <f t="shared" si="45"/>
        <v>604.54697850660637</v>
      </c>
      <c r="S196" s="712">
        <f t="shared" si="46"/>
        <v>590.27974724217233</v>
      </c>
      <c r="T196" s="712">
        <f t="shared" si="57"/>
        <v>585.47599396606063</v>
      </c>
    </row>
    <row r="197" spans="2:20">
      <c r="B197" s="582">
        <v>123</v>
      </c>
      <c r="C197" s="712">
        <f t="shared" si="42"/>
        <v>1.7901747400119752</v>
      </c>
      <c r="D197" s="712">
        <f t="shared" si="47"/>
        <v>1493.0851200021343</v>
      </c>
      <c r="E197" s="712">
        <f t="shared" si="48"/>
        <v>672.80179704085435</v>
      </c>
      <c r="F197" s="712">
        <f t="shared" si="49"/>
        <v>374.4739261655439</v>
      </c>
      <c r="G197" s="712">
        <f t="shared" si="50"/>
        <v>309.26239366171058</v>
      </c>
      <c r="H197" s="719">
        <f t="shared" si="51"/>
        <v>298.26146297169771</v>
      </c>
      <c r="I197" s="712">
        <f t="shared" si="52"/>
        <v>298.19018680602846</v>
      </c>
      <c r="J197" s="712">
        <f t="shared" si="53"/>
        <v>298.14389256906594</v>
      </c>
      <c r="K197" s="712">
        <f t="shared" si="54"/>
        <v>298.11790982428931</v>
      </c>
      <c r="L197" s="712">
        <f t="shared" si="55"/>
        <v>298.10953189566453</v>
      </c>
      <c r="N197" s="582">
        <v>123</v>
      </c>
      <c r="O197" s="712">
        <f t="shared" si="43"/>
        <v>1.7901747400119752</v>
      </c>
      <c r="P197" s="712">
        <f t="shared" si="56"/>
        <v>662.99970060864894</v>
      </c>
      <c r="Q197" s="712">
        <f t="shared" si="58"/>
        <v>630.34632486773182</v>
      </c>
      <c r="R197" s="712">
        <f t="shared" si="45"/>
        <v>606.79503866146774</v>
      </c>
      <c r="S197" s="712">
        <f t="shared" si="46"/>
        <v>592.55864664554224</v>
      </c>
      <c r="T197" s="712">
        <f t="shared" si="57"/>
        <v>587.76493203918142</v>
      </c>
    </row>
    <row r="198" spans="2:20">
      <c r="B198" s="582">
        <v>124</v>
      </c>
      <c r="C198" s="712">
        <f t="shared" si="42"/>
        <v>1.8047290061909342</v>
      </c>
      <c r="D198" s="712">
        <f t="shared" si="47"/>
        <v>1493.4722632165101</v>
      </c>
      <c r="E198" s="712">
        <f t="shared" si="48"/>
        <v>675.15579217509639</v>
      </c>
      <c r="F198" s="712">
        <f t="shared" si="49"/>
        <v>375.52527015293919</v>
      </c>
      <c r="G198" s="712">
        <f t="shared" si="50"/>
        <v>309.50688098794518</v>
      </c>
      <c r="H198" s="719">
        <f t="shared" si="51"/>
        <v>298.26913405460846</v>
      </c>
      <c r="I198" s="712">
        <f t="shared" si="52"/>
        <v>298.1962027023506</v>
      </c>
      <c r="J198" s="712">
        <f t="shared" si="53"/>
        <v>298.14878377793025</v>
      </c>
      <c r="K198" s="712">
        <f t="shared" si="54"/>
        <v>298.12214923870698</v>
      </c>
      <c r="L198" s="712">
        <f t="shared" si="55"/>
        <v>298.11355748236775</v>
      </c>
      <c r="N198" s="582">
        <v>124</v>
      </c>
      <c r="O198" s="712">
        <f t="shared" si="43"/>
        <v>1.8047290061909342</v>
      </c>
      <c r="P198" s="712">
        <f t="shared" si="56"/>
        <v>665.12032233980597</v>
      </c>
      <c r="Q198" s="712">
        <f t="shared" si="58"/>
        <v>632.53819834548881</v>
      </c>
      <c r="R198" s="712">
        <f t="shared" si="45"/>
        <v>609.03815761192232</v>
      </c>
      <c r="S198" s="712">
        <f t="shared" si="46"/>
        <v>594.83253706314827</v>
      </c>
      <c r="T198" s="712">
        <f t="shared" si="57"/>
        <v>590.04883906288342</v>
      </c>
    </row>
    <row r="199" spans="2:20">
      <c r="B199" s="582">
        <v>125</v>
      </c>
      <c r="C199" s="712">
        <f t="shared" si="42"/>
        <v>1.8192832723698935</v>
      </c>
      <c r="D199" s="712">
        <f t="shared" si="47"/>
        <v>1493.8557562833028</v>
      </c>
      <c r="E199" s="712">
        <f t="shared" si="48"/>
        <v>677.49504200055844</v>
      </c>
      <c r="F199" s="712">
        <f t="shared" si="49"/>
        <v>376.57885015071093</v>
      </c>
      <c r="G199" s="712">
        <f t="shared" si="50"/>
        <v>309.75393917030271</v>
      </c>
      <c r="H199" s="719">
        <f t="shared" si="51"/>
        <v>298.27695199675145</v>
      </c>
      <c r="I199" s="712">
        <f t="shared" si="52"/>
        <v>298.20234634812743</v>
      </c>
      <c r="J199" s="712">
        <f t="shared" si="53"/>
        <v>298.15378886412407</v>
      </c>
      <c r="K199" s="712">
        <f t="shared" si="54"/>
        <v>298.12649411985956</v>
      </c>
      <c r="L199" s="712">
        <f t="shared" si="55"/>
        <v>298.11768570763491</v>
      </c>
      <c r="N199" s="582">
        <v>125</v>
      </c>
      <c r="O199" s="712">
        <f t="shared" si="43"/>
        <v>1.8192832723698935</v>
      </c>
      <c r="P199" s="712">
        <f t="shared" si="56"/>
        <v>667.23628297112305</v>
      </c>
      <c r="Q199" s="712">
        <f t="shared" si="58"/>
        <v>634.72525411397271</v>
      </c>
      <c r="R199" s="712">
        <f t="shared" si="45"/>
        <v>611.27634621868287</v>
      </c>
      <c r="S199" s="712">
        <f t="shared" si="46"/>
        <v>597.10142950426666</v>
      </c>
      <c r="T199" s="712">
        <f t="shared" si="57"/>
        <v>592.32772609476422</v>
      </c>
    </row>
    <row r="200" spans="2:20">
      <c r="B200" s="582">
        <v>126</v>
      </c>
      <c r="C200" s="712">
        <f t="shared" si="42"/>
        <v>1.8338375385488526</v>
      </c>
      <c r="D200" s="712">
        <f t="shared" si="47"/>
        <v>1494.2357008081708</v>
      </c>
      <c r="E200" s="712">
        <f t="shared" si="48"/>
        <v>679.81967314087831</v>
      </c>
      <c r="F200" s="712">
        <f t="shared" si="49"/>
        <v>377.63459108402793</v>
      </c>
      <c r="G200" s="712">
        <f t="shared" si="50"/>
        <v>310.00355576652959</v>
      </c>
      <c r="H200" s="719">
        <f t="shared" si="51"/>
        <v>298.28491797348238</v>
      </c>
      <c r="I200" s="712">
        <f t="shared" si="52"/>
        <v>298.20861900463763</v>
      </c>
      <c r="J200" s="712">
        <f t="shared" si="53"/>
        <v>298.15890914283818</v>
      </c>
      <c r="K200" s="712">
        <f t="shared" si="54"/>
        <v>298.13094581205013</v>
      </c>
      <c r="L200" s="712">
        <f t="shared" si="55"/>
        <v>298.12191792477029</v>
      </c>
      <c r="N200" s="582">
        <v>126</v>
      </c>
      <c r="O200" s="712">
        <f t="shared" si="43"/>
        <v>1.8338375385488526</v>
      </c>
      <c r="P200" s="712">
        <f t="shared" si="56"/>
        <v>669.34759274812438</v>
      </c>
      <c r="Q200" s="712">
        <f t="shared" si="58"/>
        <v>636.90750276280278</v>
      </c>
      <c r="R200" s="712">
        <f t="shared" si="45"/>
        <v>613.50961531858775</v>
      </c>
      <c r="S200" s="712">
        <f t="shared" si="46"/>
        <v>599.36533495403455</v>
      </c>
      <c r="T200" s="712">
        <f t="shared" si="57"/>
        <v>594.60160416820088</v>
      </c>
    </row>
    <row r="201" spans="2:20">
      <c r="B201" s="582">
        <v>127</v>
      </c>
      <c r="C201" s="712">
        <f t="shared" si="42"/>
        <v>1.8483918047278118</v>
      </c>
      <c r="D201" s="712">
        <f t="shared" si="47"/>
        <v>1494.6121930083757</v>
      </c>
      <c r="E201" s="712">
        <f t="shared" si="48"/>
        <v>682.12981119721303</v>
      </c>
      <c r="F201" s="712">
        <f t="shared" si="49"/>
        <v>378.69241907017999</v>
      </c>
      <c r="G201" s="712">
        <f t="shared" si="50"/>
        <v>310.25571811331679</v>
      </c>
      <c r="H201" s="719">
        <f t="shared" si="51"/>
        <v>298.29303315031234</v>
      </c>
      <c r="I201" s="712">
        <f t="shared" si="52"/>
        <v>298.21502192545137</v>
      </c>
      <c r="J201" s="712">
        <f t="shared" si="53"/>
        <v>298.16414592329124</v>
      </c>
      <c r="K201" s="712">
        <f t="shared" si="54"/>
        <v>298.13550565473867</v>
      </c>
      <c r="L201" s="712">
        <f t="shared" si="55"/>
        <v>298.1262554826269</v>
      </c>
      <c r="N201" s="582">
        <v>127</v>
      </c>
      <c r="O201" s="712">
        <f>$O$73*N201</f>
        <v>1.8483918047278118</v>
      </c>
      <c r="P201" s="712">
        <f t="shared" si="56"/>
        <v>671.45426189374291</v>
      </c>
      <c r="Q201" s="712">
        <f t="shared" si="58"/>
        <v>639.08495485826961</v>
      </c>
      <c r="R201" s="712">
        <f t="shared" si="45"/>
        <v>615.73797572465435</v>
      </c>
      <c r="S201" s="712">
        <f t="shared" si="46"/>
        <v>601.6242643734937</v>
      </c>
      <c r="T201" s="712">
        <f t="shared" si="57"/>
        <v>596.87048429239132</v>
      </c>
    </row>
    <row r="202" spans="2:20">
      <c r="B202" s="582">
        <v>128</v>
      </c>
      <c r="C202" s="712">
        <f t="shared" si="42"/>
        <v>1.8629460709067709</v>
      </c>
      <c r="D202" s="712">
        <f t="shared" si="47"/>
        <v>1494.9853240498901</v>
      </c>
      <c r="E202" s="712">
        <f t="shared" si="48"/>
        <v>684.42558073853661</v>
      </c>
      <c r="F202" s="712">
        <f t="shared" si="49"/>
        <v>379.75226140221673</v>
      </c>
      <c r="G202" s="712">
        <f t="shared" si="50"/>
        <v>310.51041333362599</v>
      </c>
      <c r="H202" s="719">
        <f t="shared" si="51"/>
        <v>298.30129868287656</v>
      </c>
      <c r="I202" s="712">
        <f t="shared" si="52"/>
        <v>298.22155635633391</v>
      </c>
      <c r="J202" s="712">
        <f t="shared" si="53"/>
        <v>298.16950050858372</v>
      </c>
      <c r="K202" s="712">
        <f t="shared" si="54"/>
        <v>298.14017498236478</v>
      </c>
      <c r="L202" s="712">
        <f t="shared" si="55"/>
        <v>298.13069972541837</v>
      </c>
      <c r="N202" s="582">
        <v>128</v>
      </c>
      <c r="O202" s="712">
        <f>$O$73*N202</f>
        <v>1.8629460709067709</v>
      </c>
      <c r="P202" s="712">
        <f t="shared" si="56"/>
        <v>673.55630060838018</v>
      </c>
      <c r="Q202" s="712">
        <f t="shared" si="58"/>
        <v>641.25762094339427</v>
      </c>
      <c r="R202" s="712">
        <f t="shared" si="45"/>
        <v>617.96143822613169</v>
      </c>
      <c r="S202" s="712">
        <f t="shared" si="46"/>
        <v>603.87822869963679</v>
      </c>
      <c r="T202" s="712">
        <f t="shared" si="57"/>
        <v>599.13437745239662</v>
      </c>
    </row>
    <row r="203" spans="2:20">
      <c r="B203" s="582">
        <v>129</v>
      </c>
      <c r="C203" s="712">
        <f t="shared" ref="C203:C266" si="59">$C$73*B203</f>
        <v>1.8775003370857299</v>
      </c>
      <c r="D203" s="712">
        <f t="shared" ref="D203:D266" si="60">(1-2*FoAb-2*FoAb*BiCombAb)*D202+2*FoAb*E202+2*FoAb*BiCombAb*Tcomb</f>
        <v>1495.3551803627511</v>
      </c>
      <c r="E203" s="712">
        <f t="shared" ref="E203:E266" si="61">FoAb*D202+(1-2*FoAb)*E202+FoAb*F202</f>
        <v>686.70710529347161</v>
      </c>
      <c r="F203" s="712">
        <f t="shared" ref="F203:F266" si="62">FoAb*E202+(1-2*FoAb)*F202+FoAb*G202</f>
        <v>380.8140465327233</v>
      </c>
      <c r="G203" s="712">
        <f t="shared" ref="G203:G266" si="63">FoAb*F202+(1-2*FoAb)*G202+FoAb*H202</f>
        <v>310.76762834387563</v>
      </c>
      <c r="H203" s="719">
        <f t="shared" ref="H203:H266" si="64">_FoN1*G202+(1-_FoN1-_FoN2)*H202+_FoN2*I202</f>
        <v>298.30971571690588</v>
      </c>
      <c r="I203" s="712">
        <f t="shared" ref="I203:I266" si="65">FoCase*H202+(1-2*FoCase)*I202+FoCase*J202</f>
        <v>298.22822353515329</v>
      </c>
      <c r="J203" s="712">
        <f t="shared" ref="J203:J266" si="66">FoCase*I202+(1-2*FoCase)*J202+FoCase*K202</f>
        <v>298.17497419555593</v>
      </c>
      <c r="K203" s="712">
        <f t="shared" ref="K203:K266" si="67">FoCase*J202+(1-2*FoCase)*K202+FoCase*L202</f>
        <v>298.14495512417494</v>
      </c>
      <c r="L203" s="712">
        <f t="shared" ref="L203:L266" si="68">(1-2*FoCase-2*FoCase*BiAtmCase)*L202+2*FoCase*K202+2*FoCase*BiAtmCase*Tatm</f>
        <v>298.13525199253559</v>
      </c>
      <c r="N203" s="582">
        <v>129</v>
      </c>
      <c r="O203" s="712">
        <f t="shared" ref="O203:O266" si="69">$O$73*N203</f>
        <v>1.8775003370857299</v>
      </c>
      <c r="P203" s="712">
        <f t="shared" ref="P203:P266" si="70">(1-2*FoCase-2*FoCase*BiCombCase)*P202+2*FoCase*Q202+2*FoCase*BiCombCase*Tcomb</f>
        <v>675.65371906996518</v>
      </c>
      <c r="Q203" s="712">
        <f t="shared" ref="Q203:Q266" si="71">FoCase*P202+(1-2*FoCase)*Q202+FoCase*R202</f>
        <v>643.42551153798559</v>
      </c>
      <c r="R203" s="712">
        <f t="shared" ref="R203:R266" si="72">FoCase*Q202+(1-2*FoCase)*R202+FoCase*S202</f>
        <v>620.18001358855247</v>
      </c>
      <c r="S203" s="712">
        <f t="shared" ref="S203:S266" si="73">FoCase*R202+(1-2*FoCase)*S202+FoCase*T202</f>
        <v>606.12723884545358</v>
      </c>
      <c r="T203" s="712">
        <f t="shared" ref="T203:T266" si="74">(1-2*FoCase-2*FoCase*BiAtmCase)*T202+2*FoCase*S202+2*FoCase*BiAtmCase*Tatm</f>
        <v>601.39329460918555</v>
      </c>
    </row>
    <row r="204" spans="2:20">
      <c r="B204" s="582">
        <v>130</v>
      </c>
      <c r="C204" s="712">
        <f t="shared" si="59"/>
        <v>1.8920546032646892</v>
      </c>
      <c r="D204" s="712">
        <f t="shared" si="60"/>
        <v>1495.721843936069</v>
      </c>
      <c r="E204" s="712">
        <f t="shared" si="61"/>
        <v>688.97450734354379</v>
      </c>
      <c r="F204" s="712">
        <f t="shared" si="62"/>
        <v>381.87770405773779</v>
      </c>
      <c r="G204" s="712">
        <f t="shared" si="63"/>
        <v>311.02734986098818</v>
      </c>
      <c r="H204" s="719">
        <f t="shared" si="64"/>
        <v>298.3182853882002</v>
      </c>
      <c r="I204" s="712">
        <f t="shared" si="65"/>
        <v>298.23502469179112</v>
      </c>
      <c r="J204" s="712">
        <f t="shared" si="66"/>
        <v>298.18056827465074</v>
      </c>
      <c r="K204" s="712">
        <f t="shared" si="67"/>
        <v>298.14984740405487</v>
      </c>
      <c r="L204" s="712">
        <f t="shared" si="68"/>
        <v>298.13991361836895</v>
      </c>
      <c r="N204" s="582">
        <v>130</v>
      </c>
      <c r="O204" s="712">
        <f t="shared" si="69"/>
        <v>1.8920546032646892</v>
      </c>
      <c r="P204" s="712">
        <f t="shared" si="70"/>
        <v>677.74652743401123</v>
      </c>
      <c r="Q204" s="712">
        <f t="shared" si="71"/>
        <v>645.58863713869709</v>
      </c>
      <c r="R204" s="712">
        <f t="shared" si="72"/>
        <v>622.39371255378603</v>
      </c>
      <c r="S204" s="712">
        <f t="shared" si="73"/>
        <v>608.37130569997862</v>
      </c>
      <c r="T204" s="712">
        <f t="shared" si="74"/>
        <v>603.64724669967939</v>
      </c>
    </row>
    <row r="205" spans="2:20">
      <c r="B205" s="582">
        <v>131</v>
      </c>
      <c r="C205" s="712">
        <f t="shared" si="59"/>
        <v>1.9066088694436483</v>
      </c>
      <c r="D205" s="712">
        <f t="shared" si="60"/>
        <v>1496.0853925940175</v>
      </c>
      <c r="E205" s="712">
        <f t="shared" si="61"/>
        <v>691.22790831775512</v>
      </c>
      <c r="F205" s="712">
        <f t="shared" si="62"/>
        <v>382.94316470081583</v>
      </c>
      <c r="G205" s="712">
        <f t="shared" si="63"/>
        <v>311.28956440930216</v>
      </c>
      <c r="H205" s="719">
        <f t="shared" si="64"/>
        <v>298.32700882260497</v>
      </c>
      <c r="I205" s="712">
        <f t="shared" si="65"/>
        <v>298.24196104805685</v>
      </c>
      <c r="J205" s="712">
        <f t="shared" si="66"/>
        <v>298.18628402978067</v>
      </c>
      <c r="K205" s="712">
        <f t="shared" si="67"/>
        <v>298.15485314036636</v>
      </c>
      <c r="L205" s="712">
        <f t="shared" si="68"/>
        <v>298.14468593213519</v>
      </c>
      <c r="N205" s="582">
        <v>131</v>
      </c>
      <c r="O205" s="712">
        <f t="shared" si="69"/>
        <v>1.9066088694436483</v>
      </c>
      <c r="P205" s="712">
        <f t="shared" si="70"/>
        <v>679.8347358336714</v>
      </c>
      <c r="Q205" s="712">
        <f t="shared" si="71"/>
        <v>647.74700821908289</v>
      </c>
      <c r="R205" s="712">
        <f t="shared" si="72"/>
        <v>624.6025458400901</v>
      </c>
      <c r="S205" s="712">
        <f t="shared" si="73"/>
        <v>610.61044012833918</v>
      </c>
      <c r="T205" s="712">
        <f t="shared" si="74"/>
        <v>605.89624463679888</v>
      </c>
    </row>
    <row r="206" spans="2:20">
      <c r="B206" s="582">
        <v>132</v>
      </c>
      <c r="C206" s="712">
        <f t="shared" si="59"/>
        <v>1.9211631356226075</v>
      </c>
      <c r="D206" s="712">
        <f t="shared" si="60"/>
        <v>1496.4459002540323</v>
      </c>
      <c r="E206" s="712">
        <f t="shared" si="61"/>
        <v>693.46742858837922</v>
      </c>
      <c r="F206" s="712">
        <f t="shared" si="62"/>
        <v>384.01036029724469</v>
      </c>
      <c r="G206" s="712">
        <f t="shared" si="63"/>
        <v>311.55425832734937</v>
      </c>
      <c r="H206" s="719">
        <f t="shared" si="64"/>
        <v>298.33588713598942</v>
      </c>
      <c r="I206" s="712">
        <f t="shared" si="65"/>
        <v>298.249033817606</v>
      </c>
      <c r="J206" s="712">
        <f t="shared" si="66"/>
        <v>298.19212273819903</v>
      </c>
      <c r="K206" s="712">
        <f t="shared" si="67"/>
        <v>298.15997364578959</v>
      </c>
      <c r="L206" s="712">
        <f t="shared" si="68"/>
        <v>298.14957025770912</v>
      </c>
      <c r="N206" s="582">
        <v>132</v>
      </c>
      <c r="O206" s="712">
        <f t="shared" si="69"/>
        <v>1.9211631356226075</v>
      </c>
      <c r="P206" s="712">
        <f t="shared" si="70"/>
        <v>681.91835437979398</v>
      </c>
      <c r="Q206" s="712">
        <f t="shared" si="71"/>
        <v>649.90063522965204</v>
      </c>
      <c r="R206" s="712">
        <f t="shared" si="72"/>
        <v>626.80652414216286</v>
      </c>
      <c r="S206" s="712">
        <f t="shared" si="73"/>
        <v>612.84465297180407</v>
      </c>
      <c r="T206" s="712">
        <f t="shared" si="74"/>
        <v>608.14029930951074</v>
      </c>
    </row>
    <row r="207" spans="2:20">
      <c r="B207" s="582">
        <v>133</v>
      </c>
      <c r="C207" s="712">
        <f t="shared" si="59"/>
        <v>1.9357174018015666</v>
      </c>
      <c r="D207" s="712">
        <f t="shared" si="60"/>
        <v>1496.8034371683798</v>
      </c>
      <c r="E207" s="712">
        <f t="shared" si="61"/>
        <v>695.69318746788713</v>
      </c>
      <c r="F207" s="712">
        <f t="shared" si="62"/>
        <v>385.07922377841197</v>
      </c>
      <c r="G207" s="712">
        <f t="shared" si="63"/>
        <v>311.82141777449937</v>
      </c>
      <c r="H207" s="719">
        <f t="shared" si="64"/>
        <v>298.34492143422727</v>
      </c>
      <c r="I207" s="712">
        <f t="shared" si="65"/>
        <v>298.25624420586104</v>
      </c>
      <c r="J207" s="712">
        <f t="shared" si="66"/>
        <v>298.19808567037518</v>
      </c>
      <c r="K207" s="712">
        <f t="shared" si="67"/>
        <v>298.16521022716933</v>
      </c>
      <c r="L207" s="712">
        <f t="shared" si="68"/>
        <v>298.15456791346048</v>
      </c>
      <c r="N207" s="582">
        <v>133</v>
      </c>
      <c r="O207" s="712">
        <f t="shared" si="69"/>
        <v>1.9357174018015666</v>
      </c>
      <c r="P207" s="712">
        <f t="shared" si="70"/>
        <v>683.99739316097555</v>
      </c>
      <c r="Q207" s="712">
        <f t="shared" si="71"/>
        <v>652.0495285979232</v>
      </c>
      <c r="R207" s="712">
        <f t="shared" si="72"/>
        <v>629.00565813119522</v>
      </c>
      <c r="S207" s="712">
        <f t="shared" si="73"/>
        <v>615.07395504783256</v>
      </c>
      <c r="T207" s="712">
        <f t="shared" si="74"/>
        <v>610.37942158287603</v>
      </c>
    </row>
    <row r="208" spans="2:20">
      <c r="B208" s="582">
        <v>134</v>
      </c>
      <c r="C208" s="712">
        <f t="shared" si="59"/>
        <v>1.9502716679805259</v>
      </c>
      <c r="D208" s="712">
        <f t="shared" si="60"/>
        <v>1497.1580701501691</v>
      </c>
      <c r="E208" s="712">
        <f t="shared" si="61"/>
        <v>697.90530320692062</v>
      </c>
      <c r="F208" s="712">
        <f t="shared" si="62"/>
        <v>386.14968915633119</v>
      </c>
      <c r="G208" s="712">
        <f t="shared" si="63"/>
        <v>312.09102873747412</v>
      </c>
      <c r="H208" s="719">
        <f t="shared" si="64"/>
        <v>298.35411281317954</v>
      </c>
      <c r="I208" s="712">
        <f t="shared" si="65"/>
        <v>298.26359340993616</v>
      </c>
      <c r="J208" s="712">
        <f t="shared" si="66"/>
        <v>298.20417408987419</v>
      </c>
      <c r="K208" s="712">
        <f t="shared" si="67"/>
        <v>298.17056418536612</v>
      </c>
      <c r="L208" s="712">
        <f t="shared" si="68"/>
        <v>298.1596802120954</v>
      </c>
      <c r="N208" s="582">
        <v>134</v>
      </c>
      <c r="O208" s="712">
        <f t="shared" si="69"/>
        <v>1.9502716679805259</v>
      </c>
      <c r="P208" s="712">
        <f t="shared" si="70"/>
        <v>686.07186224361442</v>
      </c>
      <c r="Q208" s="712">
        <f t="shared" si="71"/>
        <v>654.1936987284779</v>
      </c>
      <c r="R208" s="712">
        <f t="shared" si="72"/>
        <v>631.19995845492213</v>
      </c>
      <c r="S208" s="712">
        <f t="shared" si="73"/>
        <v>617.29835715012382</v>
      </c>
      <c r="T208" s="712">
        <f t="shared" si="74"/>
        <v>612.61362229809822</v>
      </c>
    </row>
    <row r="209" spans="2:20">
      <c r="B209" s="582">
        <v>135</v>
      </c>
      <c r="C209" s="712">
        <f t="shared" si="59"/>
        <v>1.9648259341594849</v>
      </c>
      <c r="D209" s="712">
        <f t="shared" si="60"/>
        <v>1497.5098627848217</v>
      </c>
      <c r="E209" s="712">
        <f t="shared" si="61"/>
        <v>700.10389299323276</v>
      </c>
      <c r="F209" s="712">
        <f t="shared" si="62"/>
        <v>387.22169150832713</v>
      </c>
      <c r="G209" s="712">
        <f t="shared" si="63"/>
        <v>312.36307703673356</v>
      </c>
      <c r="H209" s="719">
        <f t="shared" si="64"/>
        <v>298.36346235867967</v>
      </c>
      <c r="I209" s="712">
        <f t="shared" si="65"/>
        <v>298.27108261856478</v>
      </c>
      <c r="J209" s="712">
        <f t="shared" si="66"/>
        <v>298.21038925324012</v>
      </c>
      <c r="K209" s="712">
        <f t="shared" si="67"/>
        <v>298.17603681511196</v>
      </c>
      <c r="L209" s="712">
        <f t="shared" si="68"/>
        <v>298.16490846050226</v>
      </c>
      <c r="N209" s="582">
        <v>135</v>
      </c>
      <c r="O209" s="712">
        <f t="shared" si="69"/>
        <v>1.9648259341594849</v>
      </c>
      <c r="P209" s="712">
        <f t="shared" si="70"/>
        <v>688.14177167196249</v>
      </c>
      <c r="Q209" s="712">
        <f t="shared" si="71"/>
        <v>656.33315600301353</v>
      </c>
      <c r="R209" s="712">
        <f t="shared" si="72"/>
        <v>633.38943573767438</v>
      </c>
      <c r="S209" s="712">
        <f t="shared" si="73"/>
        <v>619.51787004866731</v>
      </c>
      <c r="T209" s="712">
        <f t="shared" si="74"/>
        <v>614.84291227257256</v>
      </c>
    </row>
    <row r="210" spans="2:20">
      <c r="B210" s="582">
        <v>136</v>
      </c>
      <c r="C210" s="712">
        <f t="shared" si="59"/>
        <v>1.979380200338444</v>
      </c>
      <c r="D210" s="712">
        <f t="shared" si="60"/>
        <v>1497.8588756279371</v>
      </c>
      <c r="E210" s="712">
        <f t="shared" si="61"/>
        <v>702.28907295152305</v>
      </c>
      <c r="F210" s="712">
        <f t="shared" si="62"/>
        <v>388.29516696188341</v>
      </c>
      <c r="G210" s="712">
        <f t="shared" si="63"/>
        <v>312.63754833273458</v>
      </c>
      <c r="H210" s="719">
        <f t="shared" si="64"/>
        <v>298.37297114652034</v>
      </c>
      <c r="I210" s="712">
        <f t="shared" si="65"/>
        <v>298.27871301203044</v>
      </c>
      <c r="J210" s="712">
        <f t="shared" si="66"/>
        <v>298.21673240988366</v>
      </c>
      <c r="K210" s="712">
        <f t="shared" si="67"/>
        <v>298.18162940487014</v>
      </c>
      <c r="L210" s="712">
        <f t="shared" si="68"/>
        <v>298.17025395960286</v>
      </c>
      <c r="N210" s="582">
        <v>136</v>
      </c>
      <c r="O210" s="712">
        <f t="shared" si="69"/>
        <v>1.979380200338444</v>
      </c>
      <c r="P210" s="712">
        <f t="shared" si="70"/>
        <v>690.20713146817741</v>
      </c>
      <c r="Q210" s="712">
        <f t="shared" si="71"/>
        <v>658.46791078039575</v>
      </c>
      <c r="R210" s="712">
        <f t="shared" si="72"/>
        <v>635.57410058043035</v>
      </c>
      <c r="S210" s="712">
        <f t="shared" si="73"/>
        <v>621.73250448979184</v>
      </c>
      <c r="T210" s="712">
        <f t="shared" si="74"/>
        <v>617.06730229993548</v>
      </c>
    </row>
    <row r="211" spans="2:20">
      <c r="B211" s="582">
        <v>137</v>
      </c>
      <c r="C211" s="712">
        <f t="shared" si="59"/>
        <v>1.9939344665174032</v>
      </c>
      <c r="D211" s="712">
        <f t="shared" si="60"/>
        <v>1498.2051663904419</v>
      </c>
      <c r="E211" s="712">
        <f t="shared" si="61"/>
        <v>704.46095814409728</v>
      </c>
      <c r="F211" s="712">
        <f t="shared" si="62"/>
        <v>389.37005267965435</v>
      </c>
      <c r="G211" s="712">
        <f t="shared" si="63"/>
        <v>312.91442813206498</v>
      </c>
      <c r="H211" s="719">
        <f t="shared" si="64"/>
        <v>298.38264024244285</v>
      </c>
      <c r="I211" s="712">
        <f t="shared" si="65"/>
        <v>298.28648576210071</v>
      </c>
      <c r="J211" s="712">
        <f t="shared" si="66"/>
        <v>298.22320480197322</v>
      </c>
      <c r="K211" s="712">
        <f t="shared" si="67"/>
        <v>298.1873432366998</v>
      </c>
      <c r="L211" s="712">
        <f t="shared" si="68"/>
        <v>298.17571800420706</v>
      </c>
      <c r="N211" s="582">
        <v>137</v>
      </c>
      <c r="O211" s="712">
        <f t="shared" si="69"/>
        <v>1.9939344665174032</v>
      </c>
      <c r="P211" s="712">
        <f t="shared" si="70"/>
        <v>692.26795163237318</v>
      </c>
      <c r="Q211" s="712">
        <f t="shared" si="71"/>
        <v>660.59797339671081</v>
      </c>
      <c r="R211" s="712">
        <f t="shared" si="72"/>
        <v>637.75396356086708</v>
      </c>
      <c r="S211" s="712">
        <f t="shared" si="73"/>
        <v>623.94227119621678</v>
      </c>
      <c r="T211" s="712">
        <f t="shared" si="74"/>
        <v>619.28680315011343</v>
      </c>
    </row>
    <row r="212" spans="2:20">
      <c r="B212" s="582">
        <v>138</v>
      </c>
      <c r="C212" s="712">
        <f t="shared" si="59"/>
        <v>2.0084887326963625</v>
      </c>
      <c r="D212" s="712">
        <f t="shared" si="60"/>
        <v>1498.5487901118429</v>
      </c>
      <c r="E212" s="712">
        <f t="shared" si="61"/>
        <v>706.61966257229028</v>
      </c>
      <c r="F212" s="712">
        <f t="shared" si="62"/>
        <v>390.44628684464249</v>
      </c>
      <c r="G212" s="712">
        <f t="shared" si="63"/>
        <v>313.19370179345492</v>
      </c>
      <c r="H212" s="719">
        <f t="shared" si="64"/>
        <v>298.39247070212781</v>
      </c>
      <c r="I212" s="712">
        <f t="shared" si="65"/>
        <v>298.29440203196435</v>
      </c>
      <c r="J212" s="712">
        <f t="shared" si="66"/>
        <v>298.22980766433005</v>
      </c>
      <c r="K212" s="712">
        <f t="shared" si="67"/>
        <v>298.19317958612459</v>
      </c>
      <c r="L212" s="712">
        <f t="shared" si="68"/>
        <v>298.18130188287273</v>
      </c>
      <c r="N212" s="582">
        <v>138</v>
      </c>
      <c r="O212" s="712">
        <f t="shared" si="69"/>
        <v>2.0084887326963625</v>
      </c>
      <c r="P212" s="712">
        <f t="shared" si="70"/>
        <v>694.3242421426711</v>
      </c>
      <c r="Q212" s="712">
        <f t="shared" si="71"/>
        <v>662.72335416531701</v>
      </c>
      <c r="R212" s="712">
        <f t="shared" si="72"/>
        <v>639.9290352334117</v>
      </c>
      <c r="S212" s="712">
        <f t="shared" si="73"/>
        <v>626.14718086710161</v>
      </c>
      <c r="T212" s="712">
        <f t="shared" si="74"/>
        <v>621.50142556937396</v>
      </c>
    </row>
    <row r="213" spans="2:20">
      <c r="B213" s="582">
        <v>139</v>
      </c>
      <c r="C213" s="712">
        <f t="shared" si="59"/>
        <v>2.0230429988753214</v>
      </c>
      <c r="D213" s="712">
        <f t="shared" si="60"/>
        <v>1498.8897993223582</v>
      </c>
      <c r="E213" s="712">
        <f t="shared" si="61"/>
        <v>708.76529917858909</v>
      </c>
      <c r="F213" s="712">
        <f t="shared" si="62"/>
        <v>391.52380864554323</v>
      </c>
      <c r="G213" s="712">
        <f t="shared" si="63"/>
        <v>313.4753545336664</v>
      </c>
      <c r="H213" s="719">
        <f t="shared" si="64"/>
        <v>298.40246357118849</v>
      </c>
      <c r="I213" s="712">
        <f t="shared" si="65"/>
        <v>298.30246297617066</v>
      </c>
      <c r="J213" s="712">
        <f t="shared" si="66"/>
        <v>298.2365422243272</v>
      </c>
      <c r="K213" s="712">
        <f t="shared" si="67"/>
        <v>298.19913972200533</v>
      </c>
      <c r="L213" s="712">
        <f t="shared" si="68"/>
        <v>298.18700687776982</v>
      </c>
      <c r="N213" s="582">
        <v>139</v>
      </c>
      <c r="O213" s="712">
        <f t="shared" si="69"/>
        <v>2.0230429988753214</v>
      </c>
      <c r="P213" s="712">
        <f t="shared" si="70"/>
        <v>696.37601295524985</v>
      </c>
      <c r="Q213" s="712">
        <f t="shared" si="71"/>
        <v>664.84406337689586</v>
      </c>
      <c r="R213" s="712">
        <f t="shared" si="72"/>
        <v>642.09932612929276</v>
      </c>
      <c r="S213" s="712">
        <f t="shared" si="73"/>
        <v>628.34724417809707</v>
      </c>
      <c r="T213" s="712">
        <f t="shared" si="74"/>
        <v>623.71118028037529</v>
      </c>
    </row>
    <row r="214" spans="2:20">
      <c r="B214" s="582">
        <v>140</v>
      </c>
      <c r="C214" s="712">
        <f t="shared" si="59"/>
        <v>2.0375972650542806</v>
      </c>
      <c r="D214" s="712">
        <f t="shared" si="60"/>
        <v>1499.2282441946468</v>
      </c>
      <c r="E214" s="712">
        <f t="shared" si="61"/>
        <v>710.89797984940253</v>
      </c>
      <c r="F214" s="712">
        <f t="shared" si="62"/>
        <v>392.60255826225819</v>
      </c>
      <c r="G214" s="712">
        <f t="shared" si="63"/>
        <v>313.75937143326462</v>
      </c>
      <c r="H214" s="719">
        <f t="shared" si="64"/>
        <v>298.41261988516521</v>
      </c>
      <c r="I214" s="712">
        <f t="shared" si="65"/>
        <v>298.31066974057302</v>
      </c>
      <c r="J214" s="712">
        <f t="shared" si="66"/>
        <v>298.24340970179162</v>
      </c>
      <c r="K214" s="712">
        <f t="shared" si="67"/>
        <v>298.20522490641719</v>
      </c>
      <c r="L214" s="712">
        <f t="shared" si="68"/>
        <v>298.19283426454837</v>
      </c>
      <c r="N214" s="582">
        <v>140</v>
      </c>
      <c r="O214" s="712">
        <f t="shared" si="69"/>
        <v>2.0375972650542806</v>
      </c>
      <c r="P214" s="712">
        <f t="shared" si="70"/>
        <v>698.42327400439524</v>
      </c>
      <c r="Q214" s="712">
        <f t="shared" si="71"/>
        <v>666.96011129950352</v>
      </c>
      <c r="R214" s="712">
        <f t="shared" si="72"/>
        <v>644.26484675659094</v>
      </c>
      <c r="S214" s="712">
        <f t="shared" si="73"/>
        <v>630.54247178139531</v>
      </c>
      <c r="T214" s="712">
        <f t="shared" si="74"/>
        <v>625.91607798221628</v>
      </c>
    </row>
    <row r="215" spans="2:20">
      <c r="B215" s="582">
        <v>141</v>
      </c>
      <c r="C215" s="712">
        <f t="shared" si="59"/>
        <v>2.0521515312332399</v>
      </c>
      <c r="D215" s="712">
        <f t="shared" si="60"/>
        <v>1499.5641726858116</v>
      </c>
      <c r="E215" s="712">
        <f t="shared" si="61"/>
        <v>713.01781541842456</v>
      </c>
      <c r="F215" s="712">
        <f t="shared" si="62"/>
        <v>393.68247685157723</v>
      </c>
      <c r="G215" s="712">
        <f t="shared" si="63"/>
        <v>314.04573744227093</v>
      </c>
      <c r="H215" s="719">
        <f t="shared" si="64"/>
        <v>298.4229406695224</v>
      </c>
      <c r="I215" s="712">
        <f t="shared" si="65"/>
        <v>298.31902346227372</v>
      </c>
      <c r="J215" s="712">
        <f t="shared" si="66"/>
        <v>298.25041130891054</v>
      </c>
      <c r="K215" s="712">
        <f t="shared" si="67"/>
        <v>298.21143639453044</v>
      </c>
      <c r="L215" s="712">
        <f t="shared" si="68"/>
        <v>298.19878531221104</v>
      </c>
      <c r="N215" s="582">
        <v>141</v>
      </c>
      <c r="O215" s="712">
        <f t="shared" si="69"/>
        <v>2.0521515312332399</v>
      </c>
      <c r="P215" s="712">
        <f t="shared" si="70"/>
        <v>700.46603520254973</v>
      </c>
      <c r="Q215" s="712">
        <f t="shared" si="71"/>
        <v>669.07150817862112</v>
      </c>
      <c r="R215" s="712">
        <f t="shared" si="72"/>
        <v>646.42560760029005</v>
      </c>
      <c r="S215" s="712">
        <f t="shared" si="73"/>
        <v>632.7328743057808</v>
      </c>
      <c r="T215" s="712">
        <f t="shared" si="74"/>
        <v>628.11612935048777</v>
      </c>
    </row>
    <row r="216" spans="2:20">
      <c r="B216" s="582">
        <v>142</v>
      </c>
      <c r="C216" s="712">
        <f t="shared" si="59"/>
        <v>2.0667057974121992</v>
      </c>
      <c r="D216" s="712">
        <f t="shared" si="60"/>
        <v>1499.8976306703041</v>
      </c>
      <c r="E216" s="712">
        <f t="shared" si="61"/>
        <v>715.12491567054371</v>
      </c>
      <c r="F216" s="712">
        <f t="shared" si="62"/>
        <v>394.76350653303092</v>
      </c>
      <c r="G216" s="712">
        <f t="shared" si="63"/>
        <v>314.33443738570077</v>
      </c>
      <c r="H216" s="719">
        <f t="shared" si="64"/>
        <v>298.43342693964667</v>
      </c>
      <c r="I216" s="712">
        <f t="shared" si="65"/>
        <v>298.32752526957279</v>
      </c>
      <c r="J216" s="712">
        <f t="shared" si="66"/>
        <v>298.25754825014076</v>
      </c>
      <c r="K216" s="712">
        <f t="shared" si="67"/>
        <v>298.21777543449559</v>
      </c>
      <c r="L216" s="712">
        <f t="shared" si="68"/>
        <v>298.20486128298995</v>
      </c>
      <c r="N216" s="582">
        <v>142</v>
      </c>
      <c r="O216" s="712">
        <f t="shared" si="69"/>
        <v>2.0667057974121992</v>
      </c>
      <c r="P216" s="712">
        <f t="shared" si="70"/>
        <v>702.50430644036157</v>
      </c>
      <c r="Q216" s="712">
        <f t="shared" si="71"/>
        <v>671.17826423720567</v>
      </c>
      <c r="R216" s="712">
        <f t="shared" si="72"/>
        <v>648.58161912232765</v>
      </c>
      <c r="S216" s="712">
        <f t="shared" si="73"/>
        <v>634.91846235668072</v>
      </c>
      <c r="T216" s="712">
        <f t="shared" si="74"/>
        <v>630.31134503732221</v>
      </c>
    </row>
    <row r="217" spans="2:20">
      <c r="B217" s="582">
        <v>143</v>
      </c>
      <c r="C217" s="712">
        <f t="shared" si="59"/>
        <v>2.081260063591158</v>
      </c>
      <c r="D217" s="712">
        <f t="shared" si="60"/>
        <v>1500.2286620643238</v>
      </c>
      <c r="E217" s="712">
        <f t="shared" si="61"/>
        <v>717.21938934625246</v>
      </c>
      <c r="F217" s="712">
        <f t="shared" si="62"/>
        <v>395.84559037491249</v>
      </c>
      <c r="G217" s="712">
        <f t="shared" si="63"/>
        <v>314.62545596898758</v>
      </c>
      <c r="H217" s="719">
        <f t="shared" si="64"/>
        <v>298.44407970084706</v>
      </c>
      <c r="I217" s="712">
        <f t="shared" si="65"/>
        <v>298.33617628191894</v>
      </c>
      <c r="J217" s="712">
        <f t="shared" si="66"/>
        <v>298.26482172212155</v>
      </c>
      <c r="K217" s="712">
        <f t="shared" si="67"/>
        <v>298.22424326733233</v>
      </c>
      <c r="L217" s="712">
        <f t="shared" si="68"/>
        <v>298.21106343222687</v>
      </c>
      <c r="N217" s="582">
        <v>143</v>
      </c>
      <c r="O217" s="712">
        <f t="shared" si="69"/>
        <v>2.081260063591158</v>
      </c>
      <c r="P217" s="712">
        <f t="shared" si="70"/>
        <v>704.53809758673401</v>
      </c>
      <c r="Q217" s="712">
        <f t="shared" si="71"/>
        <v>673.28038967573923</v>
      </c>
      <c r="R217" s="712">
        <f t="shared" si="72"/>
        <v>650.73289176164656</v>
      </c>
      <c r="S217" s="712">
        <f t="shared" si="73"/>
        <v>637.09924651621566</v>
      </c>
      <c r="T217" s="712">
        <f t="shared" si="74"/>
        <v>632.50173567144498</v>
      </c>
    </row>
    <row r="218" spans="2:20">
      <c r="B218" s="582">
        <v>144</v>
      </c>
      <c r="C218" s="712">
        <f t="shared" si="59"/>
        <v>2.0958143297701173</v>
      </c>
      <c r="D218" s="712">
        <f t="shared" si="60"/>
        <v>1500.5573089422603</v>
      </c>
      <c r="E218" s="712">
        <f t="shared" si="61"/>
        <v>719.30134414651445</v>
      </c>
      <c r="F218" s="712">
        <f t="shared" si="62"/>
        <v>396.92867238047086</v>
      </c>
      <c r="G218" s="712">
        <f t="shared" si="63"/>
        <v>314.91877778329501</v>
      </c>
      <c r="H218" s="719">
        <f t="shared" si="64"/>
        <v>298.45489994835691</v>
      </c>
      <c r="I218" s="712">
        <f t="shared" si="65"/>
        <v>298.34497760986301</v>
      </c>
      <c r="J218" s="712">
        <f t="shared" si="66"/>
        <v>298.27223291359132</v>
      </c>
      <c r="K218" s="712">
        <f t="shared" si="67"/>
        <v>298.23084112682199</v>
      </c>
      <c r="L218" s="712">
        <f t="shared" si="68"/>
        <v>298.21739300825811</v>
      </c>
      <c r="N218" s="582">
        <v>144</v>
      </c>
      <c r="O218" s="712">
        <f t="shared" si="69"/>
        <v>2.0958143297701173</v>
      </c>
      <c r="P218" s="712">
        <f t="shared" si="70"/>
        <v>706.56741848887316</v>
      </c>
      <c r="Q218" s="712">
        <f t="shared" si="71"/>
        <v>675.37789467228072</v>
      </c>
      <c r="R218" s="712">
        <f t="shared" si="72"/>
        <v>652.87943593424427</v>
      </c>
      <c r="S218" s="712">
        <f t="shared" si="73"/>
        <v>639.27523734325041</v>
      </c>
      <c r="T218" s="712">
        <f t="shared" si="74"/>
        <v>634.68731185822423</v>
      </c>
    </row>
    <row r="219" spans="2:20">
      <c r="B219" s="582">
        <v>145</v>
      </c>
      <c r="C219" s="712">
        <f t="shared" si="59"/>
        <v>2.1103685959490766</v>
      </c>
      <c r="D219" s="712">
        <f t="shared" si="60"/>
        <v>1500.8836116456971</v>
      </c>
      <c r="E219" s="712">
        <f t="shared" si="61"/>
        <v>721.37088673805147</v>
      </c>
      <c r="F219" s="712">
        <f t="shared" si="62"/>
        <v>398.01269747427375</v>
      </c>
      <c r="G219" s="712">
        <f t="shared" si="63"/>
        <v>315.21438731071851</v>
      </c>
      <c r="H219" s="719">
        <f t="shared" si="64"/>
        <v>298.46588866733708</v>
      </c>
      <c r="I219" s="712">
        <f t="shared" si="65"/>
        <v>298.35393035501477</v>
      </c>
      <c r="J219" s="712">
        <f t="shared" si="66"/>
        <v>298.2797830053068</v>
      </c>
      <c r="K219" s="712">
        <f t="shared" si="67"/>
        <v>298.23757023940408</v>
      </c>
      <c r="L219" s="712">
        <f t="shared" si="68"/>
        <v>298.22385125230323</v>
      </c>
      <c r="N219" s="582">
        <v>145</v>
      </c>
      <c r="O219" s="712">
        <f t="shared" si="69"/>
        <v>2.1103685959490766</v>
      </c>
      <c r="P219" s="712">
        <f t="shared" si="70"/>
        <v>708.59227897233711</v>
      </c>
      <c r="Q219" s="712">
        <f t="shared" si="71"/>
        <v>677.47078938251411</v>
      </c>
      <c r="R219" s="712">
        <f t="shared" si="72"/>
        <v>655.02126203322439</v>
      </c>
      <c r="S219" s="712">
        <f t="shared" si="73"/>
        <v>641.44644537344448</v>
      </c>
      <c r="T219" s="712">
        <f t="shared" si="74"/>
        <v>636.86808417972213</v>
      </c>
    </row>
    <row r="220" spans="2:20">
      <c r="B220" s="582">
        <v>146</v>
      </c>
      <c r="C220" s="712">
        <f t="shared" si="59"/>
        <v>2.1249228621280354</v>
      </c>
      <c r="D220" s="712">
        <f t="shared" si="60"/>
        <v>1501.2076088854558</v>
      </c>
      <c r="E220" s="712">
        <f t="shared" si="61"/>
        <v>723.42812275901224</v>
      </c>
      <c r="F220" s="712">
        <f t="shared" si="62"/>
        <v>399.09761148874128</v>
      </c>
      <c r="G220" s="712">
        <f t="shared" si="63"/>
        <v>315.5122689293791</v>
      </c>
      <c r="H220" s="719">
        <f t="shared" si="64"/>
        <v>298.47704683288123</v>
      </c>
      <c r="I220" s="712">
        <f t="shared" si="65"/>
        <v>298.36303561000125</v>
      </c>
      <c r="J220" s="712">
        <f t="shared" si="66"/>
        <v>298.28747316996618</v>
      </c>
      <c r="K220" s="712">
        <f t="shared" si="67"/>
        <v>298.2444318240764</v>
      </c>
      <c r="L220" s="712">
        <f t="shared" si="68"/>
        <v>298.23043939835674</v>
      </c>
      <c r="N220" s="582">
        <v>146</v>
      </c>
      <c r="O220" s="712">
        <f t="shared" si="69"/>
        <v>2.1249228621280354</v>
      </c>
      <c r="P220" s="712">
        <f t="shared" si="70"/>
        <v>710.61268884108415</v>
      </c>
      <c r="Q220" s="712">
        <f t="shared" si="71"/>
        <v>679.55908393979894</v>
      </c>
      <c r="R220" s="712">
        <f t="shared" si="72"/>
        <v>657.15838042884604</v>
      </c>
      <c r="S220" s="712">
        <f t="shared" si="73"/>
        <v>643.61288111930253</v>
      </c>
      <c r="T220" s="712">
        <f t="shared" si="74"/>
        <v>639.04406319474526</v>
      </c>
    </row>
    <row r="221" spans="2:20">
      <c r="B221" s="582">
        <v>147</v>
      </c>
      <c r="C221" s="712">
        <f t="shared" si="59"/>
        <v>2.1394771283069947</v>
      </c>
      <c r="D221" s="712">
        <f t="shared" si="60"/>
        <v>1501.5293378371318</v>
      </c>
      <c r="E221" s="712">
        <f t="shared" si="61"/>
        <v>725.4731568249897</v>
      </c>
      <c r="F221" s="712">
        <f t="shared" si="62"/>
        <v>400.18336115084924</v>
      </c>
      <c r="G221" s="712">
        <f t="shared" si="63"/>
        <v>315.81240691841003</v>
      </c>
      <c r="H221" s="719">
        <f t="shared" si="64"/>
        <v>298.48837541002217</v>
      </c>
      <c r="I221" s="712">
        <f t="shared" si="65"/>
        <v>298.3722944584282</v>
      </c>
      <c r="J221" s="712">
        <f t="shared" si="66"/>
        <v>298.29530457213525</v>
      </c>
      <c r="K221" s="712">
        <f t="shared" si="67"/>
        <v>298.25142709229868</v>
      </c>
      <c r="L221" s="712">
        <f t="shared" si="68"/>
        <v>298.23715867308482</v>
      </c>
      <c r="N221" s="582">
        <v>147</v>
      </c>
      <c r="O221" s="712">
        <f t="shared" si="69"/>
        <v>2.1394771283069947</v>
      </c>
      <c r="P221" s="712">
        <f t="shared" si="70"/>
        <v>712.62865787752014</v>
      </c>
      <c r="Q221" s="712">
        <f t="shared" si="71"/>
        <v>681.64278845521915</v>
      </c>
      <c r="R221" s="712">
        <f t="shared" si="72"/>
        <v>659.29080146857495</v>
      </c>
      <c r="S221" s="712">
        <f t="shared" si="73"/>
        <v>645.77455507022523</v>
      </c>
      <c r="T221" s="712">
        <f t="shared" si="74"/>
        <v>641.2152594388948</v>
      </c>
    </row>
    <row r="222" spans="2:20">
      <c r="B222" s="582">
        <v>148</v>
      </c>
      <c r="C222" s="712">
        <f t="shared" si="59"/>
        <v>2.1540313944859539</v>
      </c>
      <c r="D222" s="712">
        <f t="shared" si="60"/>
        <v>1501.8488342305463</v>
      </c>
      <c r="E222" s="712">
        <f t="shared" si="61"/>
        <v>727.50609253535515</v>
      </c>
      <c r="F222" s="712">
        <f t="shared" si="62"/>
        <v>401.26989406900253</v>
      </c>
      <c r="G222" s="712">
        <f t="shared" si="63"/>
        <v>316.11478546283865</v>
      </c>
      <c r="H222" s="719">
        <f t="shared" si="64"/>
        <v>298.49987535374004</v>
      </c>
      <c r="I222" s="712">
        <f t="shared" si="65"/>
        <v>298.38170797484378</v>
      </c>
      <c r="J222" s="712">
        <f t="shared" si="66"/>
        <v>298.30327836817628</v>
      </c>
      <c r="K222" s="712">
        <f t="shared" si="67"/>
        <v>298.25855724790011</v>
      </c>
      <c r="L222" s="712">
        <f t="shared" si="68"/>
        <v>298.24401029572471</v>
      </c>
      <c r="N222" s="582">
        <v>148</v>
      </c>
      <c r="O222" s="712">
        <f t="shared" si="69"/>
        <v>2.1540313944859539</v>
      </c>
      <c r="P222" s="712">
        <f t="shared" si="70"/>
        <v>714.64019584254709</v>
      </c>
      <c r="Q222" s="712">
        <f t="shared" si="71"/>
        <v>683.72191301763303</v>
      </c>
      <c r="R222" s="712">
        <f t="shared" si="72"/>
        <v>661.4185354771331</v>
      </c>
      <c r="S222" s="712">
        <f t="shared" si="73"/>
        <v>647.93147769255938</v>
      </c>
      <c r="T222" s="712">
        <f t="shared" si="74"/>
        <v>643.38168342461802</v>
      </c>
    </row>
    <row r="223" spans="2:20">
      <c r="B223" s="582">
        <v>149</v>
      </c>
      <c r="C223" s="712">
        <f t="shared" si="59"/>
        <v>2.1685856606649132</v>
      </c>
      <c r="D223" s="712">
        <f t="shared" si="60"/>
        <v>1502.1661324335041</v>
      </c>
      <c r="E223" s="712">
        <f t="shared" si="61"/>
        <v>729.52703247987938</v>
      </c>
      <c r="F223" s="712">
        <f t="shared" si="62"/>
        <v>402.357158720077</v>
      </c>
      <c r="G223" s="712">
        <f t="shared" si="63"/>
        <v>316.41938865836505</v>
      </c>
      <c r="H223" s="719">
        <f t="shared" si="64"/>
        <v>298.51154760897185</v>
      </c>
      <c r="I223" s="712">
        <f t="shared" si="65"/>
        <v>298.39127722470465</v>
      </c>
      <c r="J223" s="712">
        <f t="shared" si="66"/>
        <v>298.31139570618041</v>
      </c>
      <c r="K223" s="712">
        <f t="shared" si="67"/>
        <v>298.26582348698969</v>
      </c>
      <c r="L223" s="712">
        <f t="shared" si="68"/>
        <v>298.25099547798834</v>
      </c>
      <c r="N223" s="582">
        <v>149</v>
      </c>
      <c r="O223" s="712">
        <f t="shared" si="69"/>
        <v>2.1685856606649132</v>
      </c>
      <c r="P223" s="712">
        <f t="shared" si="70"/>
        <v>716.64731247560997</v>
      </c>
      <c r="Q223" s="712">
        <f t="shared" si="71"/>
        <v>685.79646769372209</v>
      </c>
      <c r="R223" s="712">
        <f t="shared" si="72"/>
        <v>663.54159275654888</v>
      </c>
      <c r="S223" s="712">
        <f t="shared" si="73"/>
        <v>650.08365942964861</v>
      </c>
      <c r="T223" s="712">
        <f t="shared" si="74"/>
        <v>645.54334564125782</v>
      </c>
    </row>
    <row r="224" spans="2:20">
      <c r="B224" s="582">
        <v>150</v>
      </c>
      <c r="C224" s="712">
        <f t="shared" si="59"/>
        <v>2.183139926843872</v>
      </c>
      <c r="D224" s="712">
        <f t="shared" si="60"/>
        <v>1502.4812655302285</v>
      </c>
      <c r="E224" s="712">
        <f t="shared" si="61"/>
        <v>731.536078245613</v>
      </c>
      <c r="F224" s="712">
        <f t="shared" si="62"/>
        <v>403.44510443662972</v>
      </c>
      <c r="G224" s="712">
        <f t="shared" si="63"/>
        <v>316.72620051603957</v>
      </c>
      <c r="H224" s="719">
        <f t="shared" si="64"/>
        <v>298.52339311062235</v>
      </c>
      <c r="I224" s="712">
        <f t="shared" si="65"/>
        <v>298.40100326434441</v>
      </c>
      <c r="J224" s="712">
        <f t="shared" si="66"/>
        <v>298.31965772590269</v>
      </c>
      <c r="K224" s="712">
        <f t="shared" si="67"/>
        <v>298.27322699787061</v>
      </c>
      <c r="L224" s="712">
        <f t="shared" si="68"/>
        <v>298.258115423969</v>
      </c>
      <c r="N224" s="582">
        <v>150</v>
      </c>
      <c r="O224" s="712">
        <f t="shared" si="69"/>
        <v>2.183139926843872</v>
      </c>
      <c r="P224" s="712">
        <f t="shared" si="70"/>
        <v>718.65001749474516</v>
      </c>
      <c r="Q224" s="712">
        <f t="shared" si="71"/>
        <v>687.86646252803985</v>
      </c>
      <c r="R224" s="712">
        <f t="shared" si="72"/>
        <v>665.65998358620675</v>
      </c>
      <c r="S224" s="712">
        <f t="shared" si="73"/>
        <v>652.23111070188338</v>
      </c>
      <c r="T224" s="712">
        <f t="shared" si="74"/>
        <v>647.70025655510392</v>
      </c>
    </row>
    <row r="225" spans="2:20">
      <c r="B225" s="582">
        <v>151</v>
      </c>
      <c r="C225" s="712">
        <f t="shared" si="59"/>
        <v>2.1976941930228313</v>
      </c>
      <c r="D225" s="712">
        <f t="shared" si="60"/>
        <v>1502.7942653948166</v>
      </c>
      <c r="E225" s="712">
        <f t="shared" si="61"/>
        <v>733.53333042400106</v>
      </c>
      <c r="F225" s="712">
        <f t="shared" si="62"/>
        <v>404.5336813942771</v>
      </c>
      <c r="G225" s="712">
        <f t="shared" si="63"/>
        <v>317.03520496683973</v>
      </c>
      <c r="H225" s="719">
        <f t="shared" si="64"/>
        <v>298.53541278357636</v>
      </c>
      <c r="I225" s="712">
        <f t="shared" si="65"/>
        <v>298.41088714094406</v>
      </c>
      <c r="J225" s="712">
        <f t="shared" si="66"/>
        <v>298.32806555870047</v>
      </c>
      <c r="K225" s="712">
        <f t="shared" si="67"/>
        <v>298.28076896095752</v>
      </c>
      <c r="L225" s="712">
        <f t="shared" si="68"/>
        <v>298.26537133005206</v>
      </c>
      <c r="N225" s="582">
        <v>151</v>
      </c>
      <c r="O225" s="712">
        <f t="shared" si="69"/>
        <v>2.1976941930228313</v>
      </c>
      <c r="P225" s="712">
        <f t="shared" si="70"/>
        <v>720.64832059662706</v>
      </c>
      <c r="Q225" s="712">
        <f t="shared" si="71"/>
        <v>689.93190754306056</v>
      </c>
      <c r="R225" s="712">
        <f t="shared" si="72"/>
        <v>667.77371822289729</v>
      </c>
      <c r="S225" s="712">
        <f t="shared" si="73"/>
        <v>654.37384190675175</v>
      </c>
      <c r="T225" s="712">
        <f t="shared" si="74"/>
        <v>649.85242660944255</v>
      </c>
    </row>
    <row r="226" spans="2:20">
      <c r="B226" s="582">
        <v>152</v>
      </c>
      <c r="C226" s="712">
        <f t="shared" si="59"/>
        <v>2.2122484592017906</v>
      </c>
      <c r="D226" s="712">
        <f t="shared" si="60"/>
        <v>1503.1051627600384</v>
      </c>
      <c r="E226" s="712">
        <f t="shared" si="61"/>
        <v>735.51888861820839</v>
      </c>
      <c r="F226" s="712">
        <f t="shared" si="62"/>
        <v>405.62284059923905</v>
      </c>
      <c r="G226" s="712">
        <f t="shared" si="63"/>
        <v>317.34638586614983</v>
      </c>
      <c r="H226" s="719">
        <f t="shared" si="64"/>
        <v>298.54760754271263</v>
      </c>
      <c r="I226" s="712">
        <f t="shared" si="65"/>
        <v>298.42092989250489</v>
      </c>
      <c r="J226" s="712">
        <f t="shared" si="66"/>
        <v>298.33662032747395</v>
      </c>
      <c r="K226" s="712">
        <f t="shared" si="67"/>
        <v>298.28845054869765</v>
      </c>
      <c r="L226" s="712">
        <f t="shared" si="68"/>
        <v>298.27276438482841</v>
      </c>
      <c r="N226" s="582">
        <v>152</v>
      </c>
      <c r="O226" s="712">
        <f t="shared" si="69"/>
        <v>2.2122484592017906</v>
      </c>
      <c r="P226" s="712">
        <f t="shared" si="70"/>
        <v>722.64223145661538</v>
      </c>
      <c r="Q226" s="712">
        <f t="shared" si="71"/>
        <v>691.99281273922895</v>
      </c>
      <c r="R226" s="712">
        <f t="shared" si="72"/>
        <v>669.88280690086663</v>
      </c>
      <c r="S226" s="712">
        <f t="shared" si="73"/>
        <v>656.51186341888888</v>
      </c>
      <c r="T226" s="712">
        <f t="shared" si="74"/>
        <v>651.99986622460744</v>
      </c>
    </row>
    <row r="227" spans="2:20">
      <c r="B227" s="582">
        <v>153</v>
      </c>
      <c r="C227" s="712">
        <f t="shared" si="59"/>
        <v>2.2268027253807494</v>
      </c>
      <c r="D227" s="712">
        <f t="shared" si="60"/>
        <v>1503.4139872817789</v>
      </c>
      <c r="E227" s="712">
        <f t="shared" si="61"/>
        <v>737.49285145063186</v>
      </c>
      <c r="F227" s="712">
        <f t="shared" si="62"/>
        <v>406.71253387604924</v>
      </c>
      <c r="G227" s="712">
        <f t="shared" si="63"/>
        <v>317.6597269981433</v>
      </c>
      <c r="H227" s="719">
        <f t="shared" si="64"/>
        <v>298.55997829291869</v>
      </c>
      <c r="I227" s="712">
        <f t="shared" si="65"/>
        <v>298.43113254782361</v>
      </c>
      <c r="J227" s="712">
        <f t="shared" si="66"/>
        <v>298.34532314661038</v>
      </c>
      <c r="K227" s="712">
        <f t="shared" si="67"/>
        <v>298.29627292549424</v>
      </c>
      <c r="L227" s="712">
        <f t="shared" si="68"/>
        <v>298.2802957690119</v>
      </c>
      <c r="N227" s="582">
        <v>153</v>
      </c>
      <c r="O227" s="712">
        <f t="shared" si="69"/>
        <v>2.2268027253807494</v>
      </c>
      <c r="P227" s="712">
        <f t="shared" si="70"/>
        <v>724.63175972880242</v>
      </c>
      <c r="Q227" s="712">
        <f t="shared" si="71"/>
        <v>694.04918809500737</v>
      </c>
      <c r="R227" s="712">
        <f t="shared" si="72"/>
        <v>671.98725983186637</v>
      </c>
      <c r="S227" s="712">
        <f t="shared" si="73"/>
        <v>658.64518559012754</v>
      </c>
      <c r="T227" s="712">
        <f t="shared" si="74"/>
        <v>654.14258579802981</v>
      </c>
    </row>
    <row r="228" spans="2:20">
      <c r="B228" s="582">
        <v>154</v>
      </c>
      <c r="C228" s="712">
        <f t="shared" si="59"/>
        <v>2.2413569915597087</v>
      </c>
      <c r="D228" s="712">
        <f t="shared" si="60"/>
        <v>1503.7207675994066</v>
      </c>
      <c r="E228" s="712">
        <f t="shared" si="61"/>
        <v>739.45531657058109</v>
      </c>
      <c r="F228" s="712">
        <f t="shared" si="62"/>
        <v>407.80271385542937</v>
      </c>
      <c r="G228" s="712">
        <f t="shared" si="63"/>
        <v>317.97521208007078</v>
      </c>
      <c r="H228" s="719">
        <f t="shared" si="64"/>
        <v>298.57252592910714</v>
      </c>
      <c r="I228" s="712">
        <f t="shared" si="65"/>
        <v>298.44149612646947</v>
      </c>
      <c r="J228" s="712">
        <f t="shared" si="66"/>
        <v>298.35417512193015</v>
      </c>
      <c r="K228" s="712">
        <f t="shared" si="67"/>
        <v>298.30423724763398</v>
      </c>
      <c r="L228" s="712">
        <f t="shared" si="68"/>
        <v>298.28796665535975</v>
      </c>
      <c r="N228" s="582">
        <v>154</v>
      </c>
      <c r="O228" s="712">
        <f t="shared" si="69"/>
        <v>2.2413569915597087</v>
      </c>
      <c r="P228" s="712">
        <f t="shared" si="70"/>
        <v>726.61691504606017</v>
      </c>
      <c r="Q228" s="712">
        <f t="shared" si="71"/>
        <v>696.101043566925</v>
      </c>
      <c r="R228" s="712">
        <f t="shared" si="72"/>
        <v>674.08708720520281</v>
      </c>
      <c r="S228" s="712">
        <f t="shared" si="73"/>
        <v>660.77381874954824</v>
      </c>
      <c r="T228" s="712">
        <f t="shared" si="74"/>
        <v>656.2805957042882</v>
      </c>
    </row>
    <row r="229" spans="2:20">
      <c r="B229" s="582">
        <v>155</v>
      </c>
      <c r="C229" s="712">
        <f t="shared" si="59"/>
        <v>2.255911257738668</v>
      </c>
      <c r="D229" s="712">
        <f t="shared" si="60"/>
        <v>1504.0255313923321</v>
      </c>
      <c r="E229" s="712">
        <f t="shared" si="61"/>
        <v>741.4063806621067</v>
      </c>
      <c r="F229" s="712">
        <f t="shared" si="62"/>
        <v>408.89333396232712</v>
      </c>
      <c r="G229" s="712">
        <f t="shared" si="63"/>
        <v>318.29282476645466</v>
      </c>
      <c r="H229" s="719">
        <f t="shared" si="64"/>
        <v>298.58525133623328</v>
      </c>
      <c r="I229" s="712">
        <f t="shared" si="65"/>
        <v>298.45202163876331</v>
      </c>
      <c r="J229" s="712">
        <f t="shared" si="66"/>
        <v>298.36317735063636</v>
      </c>
      <c r="K229" s="712">
        <f t="shared" si="67"/>
        <v>298.31234466321712</v>
      </c>
      <c r="L229" s="712">
        <f t="shared" si="68"/>
        <v>298.29577820859606</v>
      </c>
      <c r="N229" s="582">
        <v>155</v>
      </c>
      <c r="O229" s="712">
        <f t="shared" si="69"/>
        <v>2.255911257738668</v>
      </c>
      <c r="P229" s="712">
        <f t="shared" si="70"/>
        <v>728.59770702008655</v>
      </c>
      <c r="Q229" s="712">
        <f t="shared" si="71"/>
        <v>698.14838908962633</v>
      </c>
      <c r="R229" s="712">
        <f t="shared" si="72"/>
        <v>676.18229918778604</v>
      </c>
      <c r="S229" s="712">
        <f t="shared" si="73"/>
        <v>662.89777320352869</v>
      </c>
      <c r="T229" s="712">
        <f t="shared" si="74"/>
        <v>658.41390629515911</v>
      </c>
    </row>
    <row r="230" spans="2:20">
      <c r="B230" s="582">
        <v>156</v>
      </c>
      <c r="C230" s="712">
        <f t="shared" si="59"/>
        <v>2.2704655239176272</v>
      </c>
      <c r="D230" s="712">
        <f t="shared" si="60"/>
        <v>1504.3283054329997</v>
      </c>
      <c r="E230" s="712">
        <f t="shared" si="61"/>
        <v>743.34613945195974</v>
      </c>
      <c r="F230" s="712">
        <f t="shared" si="62"/>
        <v>409.98434840411619</v>
      </c>
      <c r="G230" s="712">
        <f t="shared" si="63"/>
        <v>318.6125486531916</v>
      </c>
      <c r="H230" s="719">
        <f t="shared" si="64"/>
        <v>298.59815538931372</v>
      </c>
      <c r="I230" s="712">
        <f t="shared" si="65"/>
        <v>298.46271008575872</v>
      </c>
      <c r="J230" s="712">
        <f t="shared" si="66"/>
        <v>298.37233092126661</v>
      </c>
      <c r="K230" s="712">
        <f t="shared" si="67"/>
        <v>298.3205963120904</v>
      </c>
      <c r="L230" s="712">
        <f t="shared" si="68"/>
        <v>298.30373158533871</v>
      </c>
      <c r="N230" s="582">
        <v>156</v>
      </c>
      <c r="O230" s="712">
        <f t="shared" si="69"/>
        <v>2.2704655239176272</v>
      </c>
      <c r="P230" s="712">
        <f t="shared" si="70"/>
        <v>730.57414524145236</v>
      </c>
      <c r="Q230" s="712">
        <f t="shared" si="71"/>
        <v>700.19123457591888</v>
      </c>
      <c r="R230" s="712">
        <f t="shared" si="72"/>
        <v>678.27290592417944</v>
      </c>
      <c r="S230" s="712">
        <f t="shared" si="73"/>
        <v>665.01705923579402</v>
      </c>
      <c r="T230" s="712">
        <f t="shared" si="74"/>
        <v>660.54252789966654</v>
      </c>
    </row>
    <row r="231" spans="2:20">
      <c r="B231" s="582">
        <v>157</v>
      </c>
      <c r="C231" s="712">
        <f t="shared" si="59"/>
        <v>2.2850197900965861</v>
      </c>
      <c r="D231" s="712">
        <f t="shared" si="60"/>
        <v>1504.6291156365478</v>
      </c>
      <c r="E231" s="712">
        <f t="shared" si="61"/>
        <v>745.27468771766451</v>
      </c>
      <c r="F231" s="712">
        <f t="shared" si="62"/>
        <v>411.07571215895706</v>
      </c>
      <c r="G231" s="712">
        <f t="shared" si="63"/>
        <v>318.93436728156559</v>
      </c>
      <c r="H231" s="719">
        <f t="shared" si="64"/>
        <v>298.61123895344633</v>
      </c>
      <c r="I231" s="712">
        <f t="shared" si="65"/>
        <v>298.47356245922532</v>
      </c>
      <c r="J231" s="712">
        <f t="shared" si="66"/>
        <v>298.38163691364718</v>
      </c>
      <c r="K231" s="712">
        <f t="shared" si="67"/>
        <v>298.32899332578359</v>
      </c>
      <c r="L231" s="712">
        <f t="shared" si="68"/>
        <v>298.31182793402911</v>
      </c>
      <c r="N231" s="582">
        <v>157</v>
      </c>
      <c r="O231" s="712">
        <f t="shared" si="69"/>
        <v>2.2850197900965861</v>
      </c>
      <c r="P231" s="712">
        <f t="shared" si="70"/>
        <v>732.54623927964792</v>
      </c>
      <c r="Q231" s="712">
        <f t="shared" si="71"/>
        <v>702.22958991682151</v>
      </c>
      <c r="R231" s="712">
        <f t="shared" si="72"/>
        <v>680.35891753664896</v>
      </c>
      <c r="S231" s="712">
        <f t="shared" si="73"/>
        <v>667.13168710746629</v>
      </c>
      <c r="T231" s="712">
        <f t="shared" si="74"/>
        <v>662.66647082413226</v>
      </c>
    </row>
    <row r="232" spans="2:20">
      <c r="B232" s="582">
        <v>158</v>
      </c>
      <c r="C232" s="712">
        <f t="shared" si="59"/>
        <v>2.2995740562755453</v>
      </c>
      <c r="D232" s="712">
        <f t="shared" si="60"/>
        <v>1504.9279871073475</v>
      </c>
      <c r="E232" s="712">
        <f t="shared" si="61"/>
        <v>747.19211929569019</v>
      </c>
      <c r="F232" s="712">
        <f t="shared" si="62"/>
        <v>412.16738096431737</v>
      </c>
      <c r="G232" s="712">
        <f t="shared" si="63"/>
        <v>319.25826414217175</v>
      </c>
      <c r="H232" s="719">
        <f t="shared" si="64"/>
        <v>298.62450288383121</v>
      </c>
      <c r="I232" s="712">
        <f t="shared" si="65"/>
        <v>298.48457974163404</v>
      </c>
      <c r="J232" s="712">
        <f t="shared" si="66"/>
        <v>298.3910963988501</v>
      </c>
      <c r="K232" s="712">
        <f t="shared" si="67"/>
        <v>298.33753682744816</v>
      </c>
      <c r="L232" s="712">
        <f t="shared" si="68"/>
        <v>298.32006839486525</v>
      </c>
      <c r="N232" s="582">
        <v>158</v>
      </c>
      <c r="O232" s="712">
        <f t="shared" si="69"/>
        <v>2.2995740562755453</v>
      </c>
      <c r="P232" s="712">
        <f t="shared" si="70"/>
        <v>734.51399868312922</v>
      </c>
      <c r="Q232" s="712">
        <f t="shared" si="71"/>
        <v>704.26346498161229</v>
      </c>
      <c r="R232" s="712">
        <f t="shared" si="72"/>
        <v>682.44034412521182</v>
      </c>
      <c r="S232" s="712">
        <f t="shared" si="73"/>
        <v>669.241667057114</v>
      </c>
      <c r="T232" s="712">
        <f t="shared" si="74"/>
        <v>664.78574535222549</v>
      </c>
    </row>
    <row r="233" spans="2:20">
      <c r="B233" s="582">
        <v>159</v>
      </c>
      <c r="C233" s="712">
        <f t="shared" si="59"/>
        <v>2.3141283224545046</v>
      </c>
      <c r="D233" s="712">
        <f t="shared" si="60"/>
        <v>1505.2249441826266</v>
      </c>
      <c r="E233" s="712">
        <f t="shared" si="61"/>
        <v>749.09852708970755</v>
      </c>
      <c r="F233" s="712">
        <f t="shared" si="62"/>
        <v>413.2593113056501</v>
      </c>
      <c r="G233" s="712">
        <f t="shared" si="63"/>
        <v>319.58422267875352</v>
      </c>
      <c r="H233" s="719">
        <f t="shared" si="64"/>
        <v>298.63794802579309</v>
      </c>
      <c r="I233" s="712">
        <f t="shared" si="65"/>
        <v>298.49576290614357</v>
      </c>
      <c r="J233" s="712">
        <f t="shared" si="66"/>
        <v>298.4007104391527</v>
      </c>
      <c r="K233" s="712">
        <f t="shared" si="67"/>
        <v>298.34622793179938</v>
      </c>
      <c r="L233" s="712">
        <f t="shared" si="68"/>
        <v>298.32845409973743</v>
      </c>
      <c r="N233" s="582">
        <v>159</v>
      </c>
      <c r="O233" s="712">
        <f t="shared" si="69"/>
        <v>2.3141283224545046</v>
      </c>
      <c r="P233" s="712">
        <f t="shared" si="70"/>
        <v>736.47743297936461</v>
      </c>
      <c r="Q233" s="712">
        <f t="shared" si="71"/>
        <v>706.2928696178767</v>
      </c>
      <c r="R233" s="712">
        <f t="shared" si="72"/>
        <v>684.51719576768551</v>
      </c>
      <c r="S233" s="712">
        <f t="shared" si="73"/>
        <v>671.34700930080203</v>
      </c>
      <c r="T233" s="712">
        <f t="shared" si="74"/>
        <v>666.90036174501222</v>
      </c>
    </row>
    <row r="234" spans="2:20">
      <c r="B234" s="582">
        <v>160</v>
      </c>
      <c r="C234" s="712">
        <f t="shared" si="59"/>
        <v>2.3286825886334634</v>
      </c>
      <c r="D234" s="712">
        <f t="shared" si="60"/>
        <v>1505.520010473361</v>
      </c>
      <c r="E234" s="712">
        <f t="shared" si="61"/>
        <v>750.99400307891574</v>
      </c>
      <c r="F234" s="712">
        <f t="shared" si="62"/>
        <v>414.35146040522892</v>
      </c>
      <c r="G234" s="712">
        <f t="shared" si="63"/>
        <v>319.91222629195397</v>
      </c>
      <c r="H234" s="719">
        <f t="shared" si="64"/>
        <v>298.65157521480421</v>
      </c>
      <c r="I234" s="712">
        <f t="shared" si="65"/>
        <v>298.50711291658956</v>
      </c>
      <c r="J234" s="712">
        <f t="shared" si="66"/>
        <v>298.41048008799925</v>
      </c>
      <c r="K234" s="712">
        <f t="shared" si="67"/>
        <v>298.35506774506075</v>
      </c>
      <c r="L234" s="712">
        <f t="shared" si="68"/>
        <v>298.33698617216697</v>
      </c>
      <c r="N234" s="582">
        <v>160</v>
      </c>
      <c r="O234" s="712">
        <f t="shared" si="69"/>
        <v>2.3286825886334634</v>
      </c>
      <c r="P234" s="712">
        <f t="shared" si="70"/>
        <v>738.43655167488089</v>
      </c>
      <c r="Q234" s="712">
        <f t="shared" si="71"/>
        <v>708.31781365155473</v>
      </c>
      <c r="R234" s="712">
        <f t="shared" si="72"/>
        <v>686.58948251973652</v>
      </c>
      <c r="S234" s="712">
        <f t="shared" si="73"/>
        <v>673.4477240321404</v>
      </c>
      <c r="T234" s="712">
        <f t="shared" si="74"/>
        <v>669.01033024100559</v>
      </c>
    </row>
    <row r="235" spans="2:20">
      <c r="B235" s="582">
        <v>161</v>
      </c>
      <c r="C235" s="712">
        <f t="shared" si="59"/>
        <v>2.3432368548124227</v>
      </c>
      <c r="D235" s="712">
        <f t="shared" si="60"/>
        <v>1505.813208902616</v>
      </c>
      <c r="E235" s="712">
        <f t="shared" si="61"/>
        <v>752.87863832642881</v>
      </c>
      <c r="F235" s="712">
        <f t="shared" si="62"/>
        <v>415.44378621113816</v>
      </c>
      <c r="G235" s="712">
        <f t="shared" si="63"/>
        <v>320.24225834298312</v>
      </c>
      <c r="H235" s="719">
        <f t="shared" si="64"/>
        <v>298.66538527650874</v>
      </c>
      <c r="I235" s="712">
        <f t="shared" si="65"/>
        <v>298.51863072747528</v>
      </c>
      <c r="J235" s="712">
        <f t="shared" si="66"/>
        <v>298.42040638996502</v>
      </c>
      <c r="K235" s="712">
        <f t="shared" si="67"/>
        <v>298.36405736491167</v>
      </c>
      <c r="L235" s="712">
        <f t="shared" si="68"/>
        <v>298.34566572724805</v>
      </c>
      <c r="N235" s="582">
        <v>161</v>
      </c>
      <c r="O235" s="712">
        <f t="shared" si="69"/>
        <v>2.3432368548124227</v>
      </c>
      <c r="P235" s="712">
        <f t="shared" si="70"/>
        <v>740.39136425530899</v>
      </c>
      <c r="Q235" s="712">
        <f t="shared" si="71"/>
        <v>710.33830688698924</v>
      </c>
      <c r="R235" s="712">
        <f t="shared" si="72"/>
        <v>688.6572144149294</v>
      </c>
      <c r="S235" s="712">
        <f t="shared" si="73"/>
        <v>675.5438214223343</v>
      </c>
      <c r="T235" s="712">
        <f t="shared" si="74"/>
        <v>671.11566105621466</v>
      </c>
    </row>
    <row r="236" spans="2:20">
      <c r="B236" s="582">
        <v>162</v>
      </c>
      <c r="C236" s="712">
        <f t="shared" si="59"/>
        <v>2.357791120991382</v>
      </c>
      <c r="D236" s="712">
        <f t="shared" si="60"/>
        <v>1506.1045617414968</v>
      </c>
      <c r="E236" s="712">
        <f t="shared" si="61"/>
        <v>754.75252298770988</v>
      </c>
      <c r="F236" s="712">
        <f t="shared" si="62"/>
        <v>416.53624738641702</v>
      </c>
      <c r="G236" s="712">
        <f t="shared" si="63"/>
        <v>320.57430215720285</v>
      </c>
      <c r="H236" s="719">
        <f t="shared" si="64"/>
        <v>298.67937902674828</v>
      </c>
      <c r="I236" s="712">
        <f t="shared" si="65"/>
        <v>298.53031728396354</v>
      </c>
      <c r="J236" s="712">
        <f t="shared" si="66"/>
        <v>298.43049038072314</v>
      </c>
      <c r="K236" s="712">
        <f t="shared" si="67"/>
        <v>298.37319788043703</v>
      </c>
      <c r="L236" s="712">
        <f t="shared" si="68"/>
        <v>298.3544938715919</v>
      </c>
      <c r="N236" s="582">
        <v>162</v>
      </c>
      <c r="O236" s="712">
        <f t="shared" si="69"/>
        <v>2.357791120991382</v>
      </c>
      <c r="P236" s="712">
        <f t="shared" si="70"/>
        <v>742.34188018543057</v>
      </c>
      <c r="Q236" s="712">
        <f t="shared" si="71"/>
        <v>712.35435910697265</v>
      </c>
      <c r="R236" s="712">
        <f t="shared" si="72"/>
        <v>690.72040146477491</v>
      </c>
      <c r="S236" s="712">
        <f t="shared" si="73"/>
        <v>677.63531162023287</v>
      </c>
      <c r="T236" s="712">
        <f t="shared" si="74"/>
        <v>673.21636438419421</v>
      </c>
    </row>
    <row r="237" spans="2:20">
      <c r="B237" s="582">
        <v>163</v>
      </c>
      <c r="C237" s="712">
        <f t="shared" si="59"/>
        <v>2.3723453871703413</v>
      </c>
      <c r="D237" s="712">
        <f t="shared" si="60"/>
        <v>1506.3940906428656</v>
      </c>
      <c r="E237" s="712">
        <f t="shared" si="61"/>
        <v>756.61574631904159</v>
      </c>
      <c r="F237" s="712">
        <f t="shared" si="62"/>
        <v>417.62880329835531</v>
      </c>
      <c r="G237" s="712">
        <f t="shared" si="63"/>
        <v>320.90834102763034</v>
      </c>
      <c r="H237" s="719">
        <f t="shared" si="64"/>
        <v>298.69355727158774</v>
      </c>
      <c r="I237" s="712">
        <f t="shared" si="65"/>
        <v>298.54217352187106</v>
      </c>
      <c r="J237" s="712">
        <f t="shared" si="66"/>
        <v>298.44073308701303</v>
      </c>
      <c r="K237" s="712">
        <f t="shared" si="67"/>
        <v>298.38249037208021</v>
      </c>
      <c r="L237" s="712">
        <f t="shared" si="68"/>
        <v>298.36347170327383</v>
      </c>
      <c r="N237" s="582">
        <v>163</v>
      </c>
      <c r="O237" s="712">
        <f t="shared" si="69"/>
        <v>2.3723453871703413</v>
      </c>
      <c r="P237" s="712">
        <f t="shared" si="70"/>
        <v>744.28810890922352</v>
      </c>
      <c r="Q237" s="712">
        <f t="shared" si="71"/>
        <v>714.36598007279486</v>
      </c>
      <c r="R237" s="712">
        <f t="shared" si="72"/>
        <v>692.77905365877859</v>
      </c>
      <c r="S237" s="712">
        <f t="shared" si="73"/>
        <v>679.72220475237805</v>
      </c>
      <c r="T237" s="712">
        <f t="shared" si="74"/>
        <v>675.31245039609405</v>
      </c>
    </row>
    <row r="238" spans="2:20">
      <c r="B238" s="582">
        <v>164</v>
      </c>
      <c r="C238" s="712">
        <f t="shared" si="59"/>
        <v>2.3868996533493001</v>
      </c>
      <c r="D238" s="712">
        <f t="shared" si="60"/>
        <v>1506.6818166729674</v>
      </c>
      <c r="E238" s="712">
        <f t="shared" si="61"/>
        <v>758.46839668602502</v>
      </c>
      <c r="F238" s="712">
        <f t="shared" si="62"/>
        <v>418.72141400794015</v>
      </c>
      <c r="G238" s="712">
        <f t="shared" si="63"/>
        <v>321.24435821836192</v>
      </c>
      <c r="H238" s="719">
        <f t="shared" si="64"/>
        <v>298.70792080734287</v>
      </c>
      <c r="I238" s="712">
        <f t="shared" si="65"/>
        <v>298.55420036766429</v>
      </c>
      <c r="J238" s="712">
        <f t="shared" si="66"/>
        <v>298.45113552661144</v>
      </c>
      <c r="K238" s="712">
        <f t="shared" si="67"/>
        <v>298.39193591159807</v>
      </c>
      <c r="L238" s="712">
        <f t="shared" si="68"/>
        <v>298.37260031178317</v>
      </c>
      <c r="N238" s="582">
        <v>164</v>
      </c>
      <c r="O238" s="712">
        <f t="shared" si="69"/>
        <v>2.3868996533493001</v>
      </c>
      <c r="P238" s="712">
        <f t="shared" si="70"/>
        <v>746.23005984990743</v>
      </c>
      <c r="Q238" s="712">
        <f t="shared" si="71"/>
        <v>716.37317952429066</v>
      </c>
      <c r="R238" s="712">
        <f t="shared" si="72"/>
        <v>694.8331809644892</v>
      </c>
      <c r="S238" s="712">
        <f t="shared" si="73"/>
        <v>681.80451092305441</v>
      </c>
      <c r="T238" s="712">
        <f t="shared" si="74"/>
        <v>677.40392924070795</v>
      </c>
    </row>
    <row r="239" spans="2:20">
      <c r="B239" s="582">
        <v>165</v>
      </c>
      <c r="C239" s="712">
        <f t="shared" si="59"/>
        <v>2.4014539195282594</v>
      </c>
      <c r="D239" s="712">
        <f t="shared" si="60"/>
        <v>1506.9677603410998</v>
      </c>
      <c r="E239" s="712">
        <f t="shared" si="61"/>
        <v>760.31056157209628</v>
      </c>
      <c r="F239" s="712">
        <f t="shared" si="62"/>
        <v>419.8140402594517</v>
      </c>
      <c r="G239" s="712">
        <f t="shared" si="63"/>
        <v>321.58233696791848</v>
      </c>
      <c r="H239" s="719">
        <f t="shared" si="64"/>
        <v>298.72247042060837</v>
      </c>
      <c r="I239" s="712">
        <f t="shared" si="65"/>
        <v>298.56639873845654</v>
      </c>
      <c r="J239" s="712">
        <f t="shared" si="66"/>
        <v>298.46169870830568</v>
      </c>
      <c r="K239" s="712">
        <f t="shared" si="67"/>
        <v>298.40153556201875</v>
      </c>
      <c r="L239" s="712">
        <f t="shared" si="68"/>
        <v>298.38188077797548</v>
      </c>
      <c r="N239" s="582">
        <v>165</v>
      </c>
      <c r="O239" s="712">
        <f t="shared" si="69"/>
        <v>2.4014539195282594</v>
      </c>
      <c r="P239" s="712">
        <f t="shared" si="70"/>
        <v>748.16774240999018</v>
      </c>
      <c r="Q239" s="712">
        <f t="shared" si="71"/>
        <v>718.37596717988652</v>
      </c>
      <c r="R239" s="712">
        <f t="shared" si="72"/>
        <v>696.88279332754701</v>
      </c>
      <c r="S239" s="712">
        <f t="shared" si="73"/>
        <v>683.88224021433746</v>
      </c>
      <c r="T239" s="712">
        <f t="shared" si="74"/>
        <v>679.49081104452341</v>
      </c>
    </row>
    <row r="240" spans="2:20">
      <c r="B240" s="582">
        <v>166</v>
      </c>
      <c r="C240" s="712">
        <f t="shared" si="59"/>
        <v>2.4160081857072186</v>
      </c>
      <c r="D240" s="712">
        <f t="shared" si="60"/>
        <v>1507.2519416274529</v>
      </c>
      <c r="E240" s="712">
        <f t="shared" si="61"/>
        <v>762.14232758705361</v>
      </c>
      <c r="F240" s="712">
        <f t="shared" si="62"/>
        <v>420.90664347020584</v>
      </c>
      <c r="G240" s="712">
        <f t="shared" si="63"/>
        <v>321.92226049251377</v>
      </c>
      <c r="H240" s="719">
        <f t="shared" si="64"/>
        <v>298.73720688828683</v>
      </c>
      <c r="I240" s="712">
        <f t="shared" si="65"/>
        <v>298.57876954200674</v>
      </c>
      <c r="J240" s="712">
        <f t="shared" si="66"/>
        <v>298.47242363186876</v>
      </c>
      <c r="K240" s="712">
        <f t="shared" si="67"/>
        <v>298.41129037760163</v>
      </c>
      <c r="L240" s="712">
        <f t="shared" si="68"/>
        <v>298.39131417402768</v>
      </c>
      <c r="N240" s="582">
        <v>166</v>
      </c>
      <c r="O240" s="712">
        <f t="shared" si="69"/>
        <v>2.4160081857072186</v>
      </c>
      <c r="P240" s="712">
        <f t="shared" si="70"/>
        <v>750.10116597131241</v>
      </c>
      <c r="Q240" s="712">
        <f t="shared" si="71"/>
        <v>720.37435273664789</v>
      </c>
      <c r="R240" s="712">
        <f t="shared" si="72"/>
        <v>698.92790067173178</v>
      </c>
      <c r="S240" s="712">
        <f t="shared" si="73"/>
        <v>685.95540268614241</v>
      </c>
      <c r="T240" s="712">
        <f t="shared" si="74"/>
        <v>681.57310591176986</v>
      </c>
    </row>
    <row r="241" spans="2:20">
      <c r="B241" s="582">
        <v>167</v>
      </c>
      <c r="C241" s="712">
        <f t="shared" si="59"/>
        <v>2.4305624518861775</v>
      </c>
      <c r="D241" s="712">
        <f t="shared" si="60"/>
        <v>1507.5343800092369</v>
      </c>
      <c r="E241" s="712">
        <f t="shared" si="61"/>
        <v>763.96378047558608</v>
      </c>
      <c r="F241" s="712">
        <f t="shared" si="62"/>
        <v>421.99918572044265</v>
      </c>
      <c r="G241" s="712">
        <f t="shared" si="63"/>
        <v>322.26411198924751</v>
      </c>
      <c r="H241" s="719">
        <f t="shared" si="64"/>
        <v>298.75213097761883</v>
      </c>
      <c r="I241" s="712">
        <f t="shared" si="65"/>
        <v>298.59131367672035</v>
      </c>
      <c r="J241" s="712">
        <f t="shared" si="66"/>
        <v>298.48331128803659</v>
      </c>
      <c r="K241" s="712">
        <f t="shared" si="67"/>
        <v>298.42120140379996</v>
      </c>
      <c r="L241" s="712">
        <f t="shared" si="68"/>
        <v>298.40090156339528</v>
      </c>
      <c r="N241" s="582">
        <v>167</v>
      </c>
      <c r="O241" s="712">
        <f t="shared" si="69"/>
        <v>2.4305624518861775</v>
      </c>
      <c r="P241" s="712">
        <f t="shared" si="70"/>
        <v>752.0303398950939</v>
      </c>
      <c r="Q241" s="712">
        <f t="shared" si="71"/>
        <v>722.36834587032581</v>
      </c>
      <c r="R241" s="712">
        <f t="shared" si="72"/>
        <v>700.96851289901133</v>
      </c>
      <c r="S241" s="712">
        <f t="shared" si="73"/>
        <v>688.02400837627306</v>
      </c>
      <c r="T241" s="712">
        <f t="shared" si="74"/>
        <v>683.65082392446777</v>
      </c>
    </row>
    <row r="242" spans="2:20">
      <c r="B242" s="582">
        <v>168</v>
      </c>
      <c r="C242" s="712">
        <f t="shared" si="59"/>
        <v>2.4451167180651368</v>
      </c>
      <c r="D242" s="712">
        <f t="shared" si="60"/>
        <v>1507.8150944852068</v>
      </c>
      <c r="E242" s="712">
        <f t="shared" si="61"/>
        <v>765.77500512579866</v>
      </c>
      <c r="F242" s="712">
        <f t="shared" si="62"/>
        <v>423.09162974335948</v>
      </c>
      <c r="G242" s="712">
        <f t="shared" si="63"/>
        <v>322.60787463922401</v>
      </c>
      <c r="H242" s="719">
        <f t="shared" si="64"/>
        <v>298.76724344621368</v>
      </c>
      <c r="I242" s="712">
        <f t="shared" si="65"/>
        <v>298.60403203165112</v>
      </c>
      <c r="J242" s="712">
        <f t="shared" si="66"/>
        <v>298.4943626584876</v>
      </c>
      <c r="K242" s="712">
        <f t="shared" si="67"/>
        <v>298.4312696772256</v>
      </c>
      <c r="L242" s="712">
        <f t="shared" si="68"/>
        <v>298.41064400077238</v>
      </c>
      <c r="N242" s="582">
        <v>168</v>
      </c>
      <c r="O242" s="712">
        <f t="shared" si="69"/>
        <v>2.4451167180651368</v>
      </c>
      <c r="P242" s="712">
        <f t="shared" si="70"/>
        <v>753.95527352197814</v>
      </c>
      <c r="Q242" s="712">
        <f t="shared" si="71"/>
        <v>724.35795623540457</v>
      </c>
      <c r="R242" s="712">
        <f t="shared" si="72"/>
        <v>703.00463988958859</v>
      </c>
      <c r="S242" s="712">
        <f t="shared" si="73"/>
        <v>690.08806730047036</v>
      </c>
      <c r="T242" s="712">
        <f t="shared" si="74"/>
        <v>685.72397514247803</v>
      </c>
    </row>
    <row r="243" spans="2:20">
      <c r="B243" s="582">
        <v>169</v>
      </c>
      <c r="C243" s="712">
        <f t="shared" si="59"/>
        <v>2.459670984244096</v>
      </c>
      <c r="D243" s="712">
        <f t="shared" si="60"/>
        <v>1508.094103598688</v>
      </c>
      <c r="E243" s="712">
        <f t="shared" si="61"/>
        <v>767.57608557772551</v>
      </c>
      <c r="F243" s="712">
        <f t="shared" si="62"/>
        <v>424.18393891528569</v>
      </c>
      <c r="G243" s="712">
        <f t="shared" si="63"/>
        <v>322.95353161059745</v>
      </c>
      <c r="H243" s="719">
        <f t="shared" si="64"/>
        <v>298.78254504208093</v>
      </c>
      <c r="I243" s="712">
        <f t="shared" si="65"/>
        <v>298.61692548650461</v>
      </c>
      <c r="J243" s="712">
        <f t="shared" si="66"/>
        <v>298.50557871582362</v>
      </c>
      <c r="K243" s="712">
        <f t="shared" si="67"/>
        <v>298.44149622561622</v>
      </c>
      <c r="L243" s="712">
        <f t="shared" si="68"/>
        <v>298.4205425320539</v>
      </c>
      <c r="N243" s="582">
        <v>169</v>
      </c>
      <c r="O243" s="712">
        <f t="shared" si="69"/>
        <v>2.459670984244096</v>
      </c>
      <c r="P243" s="712">
        <f t="shared" si="70"/>
        <v>755.87597617207814</v>
      </c>
      <c r="Q243" s="712">
        <f t="shared" si="71"/>
        <v>726.34319346514781</v>
      </c>
      <c r="R243" s="712">
        <f t="shared" si="72"/>
        <v>705.03629150195013</v>
      </c>
      <c r="S243" s="712">
        <f t="shared" si="73"/>
        <v>692.14758945246103</v>
      </c>
      <c r="T243" s="712">
        <f t="shared" si="74"/>
        <v>687.79256960354974</v>
      </c>
    </row>
    <row r="244" spans="2:20">
      <c r="B244" s="582">
        <v>170</v>
      </c>
      <c r="C244" s="712">
        <f t="shared" si="59"/>
        <v>2.4742252504230553</v>
      </c>
      <c r="D244" s="712">
        <f t="shared" si="60"/>
        <v>1508.3714254591989</v>
      </c>
      <c r="E244" s="712">
        <f t="shared" si="61"/>
        <v>769.36710503182576</v>
      </c>
      <c r="F244" s="712">
        <f t="shared" si="62"/>
        <v>425.27607724599875</v>
      </c>
      <c r="G244" s="712">
        <f t="shared" si="63"/>
        <v>323.30106606154635</v>
      </c>
      <c r="H244" s="719">
        <f t="shared" si="64"/>
        <v>298.79803650366301</v>
      </c>
      <c r="I244" s="712">
        <f t="shared" si="65"/>
        <v>298.629994911643</v>
      </c>
      <c r="J244" s="712">
        <f t="shared" si="66"/>
        <v>298.51696042355354</v>
      </c>
      <c r="K244" s="712">
        <f t="shared" si="67"/>
        <v>298.45188206780489</v>
      </c>
      <c r="L244" s="712">
        <f t="shared" si="68"/>
        <v>298.43059819430027</v>
      </c>
      <c r="N244" s="582">
        <v>170</v>
      </c>
      <c r="O244" s="712">
        <f t="shared" si="69"/>
        <v>2.4742252504230553</v>
      </c>
      <c r="P244" s="712">
        <f t="shared" si="70"/>
        <v>757.79245714502122</v>
      </c>
      <c r="Q244" s="712">
        <f t="shared" si="71"/>
        <v>728.3240671716452</v>
      </c>
      <c r="R244" s="712">
        <f t="shared" si="72"/>
        <v>707.06347757291394</v>
      </c>
      <c r="S244" s="712">
        <f t="shared" si="73"/>
        <v>694.20258480400537</v>
      </c>
      <c r="T244" s="712">
        <f t="shared" si="74"/>
        <v>689.85661732336973</v>
      </c>
    </row>
    <row r="245" spans="2:20">
      <c r="B245" s="582">
        <v>171</v>
      </c>
      <c r="C245" s="712">
        <f t="shared" si="59"/>
        <v>2.4887795166020141</v>
      </c>
      <c r="D245" s="712">
        <f t="shared" si="60"/>
        <v>1508.6470777627601</v>
      </c>
      <c r="E245" s="712">
        <f t="shared" si="61"/>
        <v>771.14814585745671</v>
      </c>
      <c r="F245" s="712">
        <f t="shared" si="62"/>
        <v>426.36800936917894</v>
      </c>
      <c r="G245" s="712">
        <f t="shared" si="63"/>
        <v>323.65046114317681</v>
      </c>
      <c r="H245" s="719">
        <f t="shared" si="64"/>
        <v>298.81371855986811</v>
      </c>
      <c r="I245" s="712">
        <f t="shared" si="65"/>
        <v>298.64324116809155</v>
      </c>
      <c r="J245" s="712">
        <f t="shared" si="66"/>
        <v>298.52850873607821</v>
      </c>
      <c r="K245" s="712">
        <f t="shared" si="67"/>
        <v>298.46242821369117</v>
      </c>
      <c r="L245" s="712">
        <f t="shared" si="68"/>
        <v>298.4408120157043</v>
      </c>
      <c r="N245" s="582">
        <v>171</v>
      </c>
      <c r="O245" s="712">
        <f t="shared" si="69"/>
        <v>2.4887795166020141</v>
      </c>
      <c r="P245" s="712">
        <f t="shared" si="70"/>
        <v>759.70472571999437</v>
      </c>
      <c r="Q245" s="712">
        <f t="shared" si="71"/>
        <v>730.3005869458591</v>
      </c>
      <c r="R245" s="712">
        <f t="shared" si="72"/>
        <v>709.08620791767635</v>
      </c>
      <c r="S245" s="712">
        <f t="shared" si="73"/>
        <v>696.25306330494641</v>
      </c>
      <c r="T245" s="712">
        <f t="shared" si="74"/>
        <v>691.91612829561006</v>
      </c>
    </row>
    <row r="246" spans="2:20">
      <c r="B246" s="582">
        <v>172</v>
      </c>
      <c r="C246" s="712">
        <f t="shared" si="59"/>
        <v>2.5033337827809734</v>
      </c>
      <c r="D246" s="712">
        <f t="shared" si="60"/>
        <v>1508.9210778109743</v>
      </c>
      <c r="E246" s="712">
        <f t="shared" si="61"/>
        <v>772.91928960131952</v>
      </c>
      <c r="F246" s="712">
        <f t="shared" si="62"/>
        <v>427.45970053300181</v>
      </c>
      <c r="G246" s="712">
        <f t="shared" si="63"/>
        <v>324.00170000235744</v>
      </c>
      <c r="H246" s="719">
        <f t="shared" si="64"/>
        <v>298.82959193010447</v>
      </c>
      <c r="I246" s="712">
        <f t="shared" si="65"/>
        <v>298.65666510754619</v>
      </c>
      <c r="J246" s="712">
        <f t="shared" si="66"/>
        <v>298.54022459867724</v>
      </c>
      <c r="K246" s="712">
        <f t="shared" si="67"/>
        <v>298.47313566421536</v>
      </c>
      <c r="L246" s="712">
        <f t="shared" si="68"/>
        <v>298.45118501556021</v>
      </c>
      <c r="N246" s="582">
        <v>172</v>
      </c>
      <c r="O246" s="712">
        <f t="shared" si="69"/>
        <v>2.5033337827809734</v>
      </c>
      <c r="P246" s="712">
        <f t="shared" si="70"/>
        <v>761.61279115578884</v>
      </c>
      <c r="Q246" s="712">
        <f t="shared" si="71"/>
        <v>732.27276235767113</v>
      </c>
      <c r="R246" s="712">
        <f t="shared" si="72"/>
        <v>711.10449232986048</v>
      </c>
      <c r="S246" s="712">
        <f t="shared" si="73"/>
        <v>698.29903488325738</v>
      </c>
      <c r="T246" s="712">
        <f t="shared" si="74"/>
        <v>693.97111249197712</v>
      </c>
    </row>
    <row r="247" spans="2:20">
      <c r="B247" s="582">
        <v>173</v>
      </c>
      <c r="C247" s="712">
        <f t="shared" si="59"/>
        <v>2.5178880489599327</v>
      </c>
      <c r="D247" s="712">
        <f t="shared" si="60"/>
        <v>1509.1934425289578</v>
      </c>
      <c r="E247" s="712">
        <f t="shared" si="61"/>
        <v>774.68061699587179</v>
      </c>
      <c r="F247" s="712">
        <f t="shared" si="62"/>
        <v>428.55111659086629</v>
      </c>
      <c r="G247" s="712">
        <f t="shared" si="63"/>
        <v>324.35476578448572</v>
      </c>
      <c r="H247" s="719">
        <f t="shared" si="64"/>
        <v>298.84565732431474</v>
      </c>
      <c r="I247" s="712">
        <f t="shared" si="65"/>
        <v>298.6702675723825</v>
      </c>
      <c r="J247" s="712">
        <f t="shared" si="66"/>
        <v>298.55210894749808</v>
      </c>
      <c r="K247" s="712">
        <f t="shared" si="67"/>
        <v>298.48400541133378</v>
      </c>
      <c r="L247" s="712">
        <f t="shared" si="68"/>
        <v>298.46171820423535</v>
      </c>
      <c r="N247" s="582">
        <v>173</v>
      </c>
      <c r="O247" s="712">
        <f t="shared" si="69"/>
        <v>2.5178880489599327</v>
      </c>
      <c r="P247" s="712">
        <f t="shared" si="70"/>
        <v>763.51666269084501</v>
      </c>
      <c r="Q247" s="712">
        <f t="shared" si="71"/>
        <v>734.24060295592847</v>
      </c>
      <c r="R247" s="712">
        <f t="shared" si="72"/>
        <v>713.11834058156296</v>
      </c>
      <c r="S247" s="712">
        <f t="shared" si="73"/>
        <v>700.34050944508999</v>
      </c>
      <c r="T247" s="712">
        <f t="shared" si="74"/>
        <v>696.02157986225996</v>
      </c>
    </row>
    <row r="248" spans="2:20">
      <c r="B248" s="582">
        <v>174</v>
      </c>
      <c r="C248" s="712">
        <f t="shared" si="59"/>
        <v>2.5324423151388915</v>
      </c>
      <c r="D248" s="712">
        <f t="shared" si="60"/>
        <v>1509.4641884821931</v>
      </c>
      <c r="E248" s="712">
        <f t="shared" si="61"/>
        <v>776.43220796770379</v>
      </c>
      <c r="F248" s="712">
        <f t="shared" si="62"/>
        <v>429.64222399225662</v>
      </c>
      <c r="G248" s="712">
        <f t="shared" si="63"/>
        <v>324.70964163618851</v>
      </c>
      <c r="H248" s="719">
        <f t="shared" si="64"/>
        <v>298.86191544301158</v>
      </c>
      <c r="I248" s="712">
        <f t="shared" si="65"/>
        <v>298.68404939566608</v>
      </c>
      <c r="J248" s="712">
        <f t="shared" si="66"/>
        <v>298.56416270954634</v>
      </c>
      <c r="K248" s="712">
        <f t="shared" si="67"/>
        <v>298.4950384379971</v>
      </c>
      <c r="L248" s="712">
        <f t="shared" si="68"/>
        <v>298.4724125831433</v>
      </c>
      <c r="N248" s="582">
        <v>174</v>
      </c>
      <c r="O248" s="712">
        <f t="shared" si="69"/>
        <v>2.5324423151388915</v>
      </c>
      <c r="P248" s="712">
        <f t="shared" si="70"/>
        <v>765.41634954329754</v>
      </c>
      <c r="Q248" s="712">
        <f t="shared" si="71"/>
        <v>736.20411826848988</v>
      </c>
      <c r="R248" s="712">
        <f t="shared" si="72"/>
        <v>715.12776242340158</v>
      </c>
      <c r="S248" s="712">
        <f t="shared" si="73"/>
        <v>702.37749687482244</v>
      </c>
      <c r="T248" s="712">
        <f t="shared" si="74"/>
        <v>698.06754033437767</v>
      </c>
    </row>
    <row r="249" spans="2:20">
      <c r="B249" s="582">
        <v>175</v>
      </c>
      <c r="C249" s="712">
        <f t="shared" si="59"/>
        <v>2.5469965813178508</v>
      </c>
      <c r="D249" s="712">
        <f t="shared" si="60"/>
        <v>1509.733331892375</v>
      </c>
      <c r="E249" s="712">
        <f t="shared" si="61"/>
        <v>778.17414164587342</v>
      </c>
      <c r="F249" s="712">
        <f t="shared" si="62"/>
        <v>430.73298977373685</v>
      </c>
      <c r="G249" s="712">
        <f t="shared" si="63"/>
        <v>325.0663107079564</v>
      </c>
      <c r="H249" s="719">
        <f t="shared" si="64"/>
        <v>298.87836697731348</v>
      </c>
      <c r="I249" s="712">
        <f t="shared" si="65"/>
        <v>298.69801140116431</v>
      </c>
      <c r="J249" s="712">
        <f t="shared" si="66"/>
        <v>298.57638680267797</v>
      </c>
      <c r="K249" s="712">
        <f t="shared" si="67"/>
        <v>298.5062357181298</v>
      </c>
      <c r="L249" s="712">
        <f t="shared" si="68"/>
        <v>298.48326914471954</v>
      </c>
      <c r="N249" s="582">
        <v>175</v>
      </c>
      <c r="O249" s="712">
        <f t="shared" si="69"/>
        <v>2.5469965813178508</v>
      </c>
      <c r="P249" s="712">
        <f t="shared" si="70"/>
        <v>767.31186091101961</v>
      </c>
      <c r="Q249" s="712">
        <f t="shared" si="71"/>
        <v>738.1633178022721</v>
      </c>
      <c r="R249" s="712">
        <f t="shared" si="72"/>
        <v>717.13276758456243</v>
      </c>
      <c r="S249" s="712">
        <f t="shared" si="73"/>
        <v>704.41000703510713</v>
      </c>
      <c r="T249" s="712">
        <f t="shared" si="74"/>
        <v>700.10900381442843</v>
      </c>
    </row>
    <row r="250" spans="2:20">
      <c r="B250" s="582">
        <v>176</v>
      </c>
      <c r="C250" s="712">
        <f t="shared" si="59"/>
        <v>2.5615508474968101</v>
      </c>
      <c r="D250" s="712">
        <f t="shared" si="60"/>
        <v>1510.0008886523137</v>
      </c>
      <c r="E250" s="712">
        <f t="shared" si="61"/>
        <v>779.90649637019749</v>
      </c>
      <c r="F250" s="712">
        <f t="shared" si="62"/>
        <v>431.82338155007636</v>
      </c>
      <c r="G250" s="712">
        <f t="shared" si="63"/>
        <v>325.42475615671441</v>
      </c>
      <c r="H250" s="719">
        <f t="shared" si="64"/>
        <v>298.89501260898169</v>
      </c>
      <c r="I250" s="712">
        <f t="shared" si="65"/>
        <v>298.71215440335868</v>
      </c>
      <c r="J250" s="712">
        <f t="shared" si="66"/>
        <v>298.58878213559342</v>
      </c>
      <c r="K250" s="712">
        <f t="shared" si="67"/>
        <v>298.51759821661221</v>
      </c>
      <c r="L250" s="712">
        <f t="shared" si="68"/>
        <v>298.49428887239941</v>
      </c>
      <c r="N250" s="582">
        <v>176</v>
      </c>
      <c r="O250" s="712">
        <f t="shared" si="69"/>
        <v>2.5615508474968101</v>
      </c>
      <c r="P250" s="712">
        <f t="shared" si="70"/>
        <v>769.20320597166767</v>
      </c>
      <c r="Q250" s="712">
        <f t="shared" si="71"/>
        <v>740.11821104329579</v>
      </c>
      <c r="R250" s="712">
        <f t="shared" si="72"/>
        <v>719.1333657728469</v>
      </c>
      <c r="S250" s="712">
        <f t="shared" si="73"/>
        <v>706.43804976691854</v>
      </c>
      <c r="T250" s="712">
        <f t="shared" si="74"/>
        <v>702.14598018673667</v>
      </c>
    </row>
    <row r="251" spans="2:20">
      <c r="B251" s="582">
        <v>177</v>
      </c>
      <c r="C251" s="712">
        <f t="shared" si="59"/>
        <v>2.5761051136757693</v>
      </c>
      <c r="D251" s="712">
        <f t="shared" si="60"/>
        <v>1510.266874339954</v>
      </c>
      <c r="E251" s="712">
        <f t="shared" si="61"/>
        <v>781.6293496994947</v>
      </c>
      <c r="F251" s="712">
        <f t="shared" si="62"/>
        <v>432.91336750550357</v>
      </c>
      <c r="G251" s="712">
        <f t="shared" si="63"/>
        <v>325.78496114832933</v>
      </c>
      <c r="H251" s="719">
        <f t="shared" si="64"/>
        <v>298.91185301045738</v>
      </c>
      <c r="I251" s="712">
        <f t="shared" si="65"/>
        <v>298.72647920745925</v>
      </c>
      <c r="J251" s="712">
        <f t="shared" si="66"/>
        <v>298.60134960783284</v>
      </c>
      <c r="K251" s="712">
        <f t="shared" si="67"/>
        <v>298.52912688926421</v>
      </c>
      <c r="L251" s="712">
        <f t="shared" si="68"/>
        <v>298.50547274059738</v>
      </c>
      <c r="N251" s="582">
        <v>177</v>
      </c>
      <c r="O251" s="712">
        <f t="shared" si="69"/>
        <v>2.5761051136757693</v>
      </c>
      <c r="P251" s="712">
        <f t="shared" si="70"/>
        <v>771.09039388272549</v>
      </c>
      <c r="Q251" s="712">
        <f t="shared" si="71"/>
        <v>742.06880745673129</v>
      </c>
      <c r="R251" s="712">
        <f t="shared" si="72"/>
        <v>721.12956667471872</v>
      </c>
      <c r="S251" s="712">
        <f t="shared" si="73"/>
        <v>708.46163488960121</v>
      </c>
      <c r="T251" s="712">
        <f t="shared" si="74"/>
        <v>704.17847931390122</v>
      </c>
    </row>
    <row r="252" spans="2:20">
      <c r="B252" s="582">
        <v>178</v>
      </c>
      <c r="C252" s="712">
        <f t="shared" si="59"/>
        <v>2.5906593798547282</v>
      </c>
      <c r="D252" s="712">
        <f t="shared" si="60"/>
        <v>1510.5313042315684</v>
      </c>
      <c r="E252" s="712">
        <f t="shared" si="61"/>
        <v>783.34277841977826</v>
      </c>
      <c r="F252" s="712">
        <f t="shared" si="62"/>
        <v>434.00291638508793</v>
      </c>
      <c r="G252" s="712">
        <f t="shared" si="63"/>
        <v>326.14690886005525</v>
      </c>
      <c r="H252" s="719">
        <f t="shared" si="64"/>
        <v>298.92888884489963</v>
      </c>
      <c r="I252" s="712">
        <f t="shared" si="65"/>
        <v>298.74098660941968</v>
      </c>
      <c r="J252" s="712">
        <f t="shared" si="66"/>
        <v>298.61409010977366</v>
      </c>
      <c r="K252" s="712">
        <f t="shared" si="67"/>
        <v>298.54082268283059</v>
      </c>
      <c r="L252" s="712">
        <f t="shared" si="68"/>
        <v>298.51682171468883</v>
      </c>
      <c r="N252" s="582">
        <v>178</v>
      </c>
      <c r="O252" s="712">
        <f t="shared" si="69"/>
        <v>2.5906593798547282</v>
      </c>
      <c r="P252" s="712">
        <f t="shared" si="70"/>
        <v>772.97343378154903</v>
      </c>
      <c r="Q252" s="712">
        <f t="shared" si="71"/>
        <v>744.01511648694486</v>
      </c>
      <c r="R252" s="712">
        <f t="shared" si="72"/>
        <v>723.12137995535102</v>
      </c>
      <c r="S252" s="712">
        <f t="shared" si="73"/>
        <v>710.48077220091636</v>
      </c>
      <c r="T252" s="712">
        <f t="shared" si="74"/>
        <v>706.20651103684338</v>
      </c>
    </row>
    <row r="253" spans="2:20">
      <c r="B253" s="582">
        <v>179</v>
      </c>
      <c r="C253" s="712">
        <f t="shared" si="59"/>
        <v>2.6052136460336874</v>
      </c>
      <c r="D253" s="712">
        <f t="shared" si="60"/>
        <v>1510.7941933141758</v>
      </c>
      <c r="E253" s="712">
        <f t="shared" si="61"/>
        <v>785.04685855239586</v>
      </c>
      <c r="F253" s="712">
        <f t="shared" si="62"/>
        <v>435.09199748624701</v>
      </c>
      <c r="G253" s="712">
        <f t="shared" si="63"/>
        <v>326.51058248291849</v>
      </c>
      <c r="H253" s="719">
        <f t="shared" si="64"/>
        <v>298.94612076622406</v>
      </c>
      <c r="I253" s="712">
        <f t="shared" si="65"/>
        <v>298.75567739595351</v>
      </c>
      <c r="J253" s="712">
        <f t="shared" si="66"/>
        <v>298.62700452262874</v>
      </c>
      <c r="K253" s="712">
        <f t="shared" si="67"/>
        <v>298.55268653496898</v>
      </c>
      <c r="L253" s="712">
        <f t="shared" si="68"/>
        <v>298.52833675099362</v>
      </c>
      <c r="N253" s="582">
        <v>179</v>
      </c>
      <c r="O253" s="712">
        <f t="shared" si="69"/>
        <v>2.6052136460336874</v>
      </c>
      <c r="P253" s="712">
        <f t="shared" si="70"/>
        <v>774.85233478541033</v>
      </c>
      <c r="Q253" s="712">
        <f t="shared" si="71"/>
        <v>745.95714755754398</v>
      </c>
      <c r="R253" s="712">
        <f t="shared" si="72"/>
        <v>725.10881525867319</v>
      </c>
      <c r="S253" s="712">
        <f t="shared" si="73"/>
        <v>712.49547147709029</v>
      </c>
      <c r="T253" s="712">
        <f t="shared" si="74"/>
        <v>708.23008517485391</v>
      </c>
    </row>
    <row r="254" spans="2:20">
      <c r="B254" s="582">
        <v>180</v>
      </c>
      <c r="C254" s="712">
        <f t="shared" si="59"/>
        <v>2.6197679122126467</v>
      </c>
      <c r="D254" s="712">
        <f t="shared" si="60"/>
        <v>1511.0555562972361</v>
      </c>
      <c r="E254" s="712">
        <f t="shared" si="61"/>
        <v>786.74166536211305</v>
      </c>
      <c r="F254" s="712">
        <f t="shared" si="62"/>
        <v>436.18058065037792</v>
      </c>
      <c r="G254" s="712">
        <f t="shared" si="63"/>
        <v>326.87596522404266</v>
      </c>
      <c r="H254" s="719">
        <f t="shared" si="64"/>
        <v>298.96354941914194</v>
      </c>
      <c r="I254" s="712">
        <f t="shared" si="65"/>
        <v>298.77055234455162</v>
      </c>
      <c r="J254" s="712">
        <f t="shared" si="66"/>
        <v>298.64009371844713</v>
      </c>
      <c r="K254" s="712">
        <f t="shared" si="67"/>
        <v>298.56471937423845</v>
      </c>
      <c r="L254" s="712">
        <f t="shared" si="68"/>
        <v>298.54001879676144</v>
      </c>
      <c r="N254" s="582">
        <v>180</v>
      </c>
      <c r="O254" s="712">
        <f t="shared" si="69"/>
        <v>2.6197679122126467</v>
      </c>
      <c r="P254" s="712">
        <f t="shared" si="70"/>
        <v>776.72710599154209</v>
      </c>
      <c r="Q254" s="712">
        <f t="shared" si="71"/>
        <v>747.89491007142317</v>
      </c>
      <c r="R254" s="712">
        <f t="shared" si="72"/>
        <v>727.09188220741692</v>
      </c>
      <c r="S254" s="712">
        <f t="shared" si="73"/>
        <v>714.50574247286113</v>
      </c>
      <c r="T254" s="712">
        <f t="shared" si="74"/>
        <v>710.24921152564127</v>
      </c>
    </row>
    <row r="255" spans="2:20">
      <c r="B255" s="582">
        <v>181</v>
      </c>
      <c r="C255" s="712">
        <f t="shared" si="59"/>
        <v>2.6343221783916055</v>
      </c>
      <c r="D255" s="712">
        <f t="shared" si="60"/>
        <v>1511.3154076236647</v>
      </c>
      <c r="E255" s="712">
        <f t="shared" si="61"/>
        <v>788.42727336513894</v>
      </c>
      <c r="F255" s="712">
        <f t="shared" si="62"/>
        <v>437.26863625461124</v>
      </c>
      <c r="G255" s="712">
        <f t="shared" si="63"/>
        <v>327.24304030891517</v>
      </c>
      <c r="H255" s="719">
        <f t="shared" si="64"/>
        <v>298.98117543919972</v>
      </c>
      <c r="I255" s="712">
        <f t="shared" si="65"/>
        <v>298.78561222350072</v>
      </c>
      <c r="J255" s="712">
        <f t="shared" si="66"/>
        <v>298.65335856011552</v>
      </c>
      <c r="K255" s="712">
        <f t="shared" si="67"/>
        <v>298.5769221200909</v>
      </c>
      <c r="L255" s="712">
        <f t="shared" si="68"/>
        <v>298.55186879015901</v>
      </c>
      <c r="N255" s="582">
        <v>181</v>
      </c>
      <c r="O255" s="712">
        <f t="shared" si="69"/>
        <v>2.6343221783916055</v>
      </c>
      <c r="P255" s="712">
        <f t="shared" si="70"/>
        <v>778.59775647718095</v>
      </c>
      <c r="Q255" s="712">
        <f t="shared" si="71"/>
        <v>749.82841341080973</v>
      </c>
      <c r="R255" s="712">
        <f t="shared" si="72"/>
        <v>729.07059040316369</v>
      </c>
      <c r="S255" s="712">
        <f t="shared" si="73"/>
        <v>716.51159492152624</v>
      </c>
      <c r="T255" s="712">
        <f t="shared" si="74"/>
        <v>712.26389986537845</v>
      </c>
    </row>
    <row r="256" spans="2:20">
      <c r="B256" s="582">
        <v>182</v>
      </c>
      <c r="C256" s="712">
        <f t="shared" si="59"/>
        <v>2.6488764445705648</v>
      </c>
      <c r="D256" s="712">
        <f t="shared" si="60"/>
        <v>1511.5737614802129</v>
      </c>
      <c r="E256" s="712">
        <f t="shared" si="61"/>
        <v>790.10375633709293</v>
      </c>
      <c r="F256" s="712">
        <f t="shared" si="62"/>
        <v>438.35613520368543</v>
      </c>
      <c r="G256" s="712">
        <f t="shared" si="63"/>
        <v>327.61179098359656</v>
      </c>
      <c r="H256" s="719">
        <f t="shared" si="64"/>
        <v>298.99899945281948</v>
      </c>
      <c r="I256" s="712">
        <f t="shared" si="65"/>
        <v>298.80085779190313</v>
      </c>
      <c r="J256" s="712">
        <f t="shared" si="66"/>
        <v>298.6667999013614</v>
      </c>
      <c r="K256" s="712">
        <f t="shared" si="67"/>
        <v>298.58929568286328</v>
      </c>
      <c r="L256" s="712">
        <f t="shared" si="68"/>
        <v>298.56388766025924</v>
      </c>
      <c r="N256" s="582">
        <v>182</v>
      </c>
      <c r="O256" s="712">
        <f t="shared" si="69"/>
        <v>2.6488764445705648</v>
      </c>
      <c r="P256" s="712">
        <f t="shared" si="70"/>
        <v>780.46429529961222</v>
      </c>
      <c r="Q256" s="712">
        <f t="shared" si="71"/>
        <v>751.75766693730861</v>
      </c>
      <c r="R256" s="712">
        <f t="shared" si="72"/>
        <v>731.04494942639053</v>
      </c>
      <c r="S256" s="712">
        <f t="shared" si="73"/>
        <v>718.51303853498928</v>
      </c>
      <c r="T256" s="712">
        <f t="shared" si="74"/>
        <v>714.27415994875059</v>
      </c>
    </row>
    <row r="257" spans="2:20">
      <c r="B257" s="582">
        <v>183</v>
      </c>
      <c r="C257" s="712">
        <f t="shared" si="59"/>
        <v>2.6634307107495241</v>
      </c>
      <c r="D257" s="712">
        <f t="shared" si="60"/>
        <v>1511.8306318072518</v>
      </c>
      <c r="E257" s="712">
        <f t="shared" si="61"/>
        <v>791.77118732090776</v>
      </c>
      <c r="F257" s="712">
        <f t="shared" si="62"/>
        <v>439.44304892194066</v>
      </c>
      <c r="G257" s="712">
        <f t="shared" si="63"/>
        <v>327.98220051687321</v>
      </c>
      <c r="H257" s="719">
        <f t="shared" si="64"/>
        <v>299.01702207733939</v>
      </c>
      <c r="I257" s="712">
        <f t="shared" si="65"/>
        <v>298.81628979969696</v>
      </c>
      <c r="J257" s="712">
        <f t="shared" si="66"/>
        <v>298.68041858675781</v>
      </c>
      <c r="K257" s="712">
        <f t="shared" si="67"/>
        <v>298.60184096377242</v>
      </c>
      <c r="L257" s="712">
        <f t="shared" si="68"/>
        <v>298.57607632703173</v>
      </c>
      <c r="N257" s="582">
        <v>183</v>
      </c>
      <c r="O257" s="712">
        <f t="shared" si="69"/>
        <v>2.6634307107495241</v>
      </c>
      <c r="P257" s="712">
        <f t="shared" si="70"/>
        <v>782.32673149621326</v>
      </c>
      <c r="Q257" s="712">
        <f t="shared" si="71"/>
        <v>753.68267999194813</v>
      </c>
      <c r="R257" s="712">
        <f t="shared" si="72"/>
        <v>733.01496883651726</v>
      </c>
      <c r="S257" s="712">
        <f t="shared" si="73"/>
        <v>720.51008300380749</v>
      </c>
      <c r="T257" s="712">
        <f t="shared" si="74"/>
        <v>716.28000150900232</v>
      </c>
    </row>
    <row r="258" spans="2:20">
      <c r="B258" s="582">
        <v>184</v>
      </c>
      <c r="C258" s="712">
        <f t="shared" si="59"/>
        <v>2.6779849769284834</v>
      </c>
      <c r="D258" s="712">
        <f t="shared" si="60"/>
        <v>1512.0860323080005</v>
      </c>
      <c r="E258" s="712">
        <f t="shared" si="61"/>
        <v>793.42963863467162</v>
      </c>
      <c r="F258" s="712">
        <f t="shared" si="62"/>
        <v>440.52934934543032</v>
      </c>
      <c r="G258" s="712">
        <f t="shared" si="63"/>
        <v>328.35425220235481</v>
      </c>
      <c r="H258" s="719">
        <f t="shared" si="64"/>
        <v>299.03524392105521</v>
      </c>
      <c r="I258" s="712">
        <f t="shared" si="65"/>
        <v>298.83190898767805</v>
      </c>
      <c r="J258" s="712">
        <f t="shared" si="66"/>
        <v>298.69421545172895</v>
      </c>
      <c r="K258" s="712">
        <f t="shared" si="67"/>
        <v>298.61455885491051</v>
      </c>
      <c r="L258" s="712">
        <f t="shared" si="68"/>
        <v>298.58843570133553</v>
      </c>
      <c r="N258" s="582">
        <v>184</v>
      </c>
      <c r="O258" s="712">
        <f t="shared" si="69"/>
        <v>2.6779849769284834</v>
      </c>
      <c r="P258" s="712">
        <f t="shared" si="70"/>
        <v>784.18507408449739</v>
      </c>
      <c r="Q258" s="712">
        <f t="shared" si="71"/>
        <v>755.60346189522556</v>
      </c>
      <c r="R258" s="712">
        <f t="shared" si="72"/>
        <v>734.98065817195152</v>
      </c>
      <c r="S258" s="712">
        <f t="shared" si="73"/>
        <v>722.50273799723834</v>
      </c>
      <c r="T258" s="712">
        <f t="shared" si="74"/>
        <v>718.28143425798464</v>
      </c>
    </row>
    <row r="259" spans="2:20">
      <c r="B259" s="582">
        <v>185</v>
      </c>
      <c r="C259" s="712">
        <f t="shared" si="59"/>
        <v>2.6925392431074422</v>
      </c>
      <c r="D259" s="712">
        <f t="shared" si="60"/>
        <v>1512.3399764572284</v>
      </c>
      <c r="E259" s="712">
        <f t="shared" si="61"/>
        <v>795.07918187940379</v>
      </c>
      <c r="F259" s="712">
        <f t="shared" si="62"/>
        <v>441.61500891414818</v>
      </c>
      <c r="G259" s="712">
        <f t="shared" si="63"/>
        <v>328.72792936051741</v>
      </c>
      <c r="H259" s="719">
        <f t="shared" si="64"/>
        <v>299.05366558326176</v>
      </c>
      <c r="I259" s="712">
        <f t="shared" si="65"/>
        <v>298.84771608752226</v>
      </c>
      <c r="J259" s="712">
        <f t="shared" si="66"/>
        <v>298.70819132255804</v>
      </c>
      <c r="K259" s="712">
        <f t="shared" si="67"/>
        <v>298.62745023924282</v>
      </c>
      <c r="L259" s="712">
        <f t="shared" si="68"/>
        <v>298.60096668491315</v>
      </c>
      <c r="N259" s="582">
        <v>185</v>
      </c>
      <c r="O259" s="712">
        <f t="shared" si="69"/>
        <v>2.6925392431074422</v>
      </c>
      <c r="P259" s="712">
        <f t="shared" si="70"/>
        <v>786.03933206215777</v>
      </c>
      <c r="Q259" s="712">
        <f t="shared" si="71"/>
        <v>757.52002194715135</v>
      </c>
      <c r="R259" s="712">
        <f t="shared" si="72"/>
        <v>736.94202695013621</v>
      </c>
      <c r="S259" s="712">
        <f t="shared" si="73"/>
        <v>724.49101316328631</v>
      </c>
      <c r="T259" s="712">
        <f t="shared" si="74"/>
        <v>720.27846788620218</v>
      </c>
    </row>
    <row r="260" spans="2:20">
      <c r="B260" s="582">
        <v>186</v>
      </c>
      <c r="C260" s="712">
        <f t="shared" si="59"/>
        <v>2.7070935092864015</v>
      </c>
      <c r="D260" s="712">
        <f t="shared" si="60"/>
        <v>1512.5924775094727</v>
      </c>
      <c r="E260" s="712">
        <f t="shared" si="61"/>
        <v>796.71988794676497</v>
      </c>
      <c r="F260" s="712">
        <f t="shared" si="62"/>
        <v>442.7000005643701</v>
      </c>
      <c r="G260" s="712">
        <f t="shared" si="63"/>
        <v>329.10321534069317</v>
      </c>
      <c r="H260" s="719">
        <f t="shared" si="64"/>
        <v>299.07228765429517</v>
      </c>
      <c r="I260" s="712">
        <f t="shared" si="65"/>
        <v>298.86371182180932</v>
      </c>
      <c r="J260" s="712">
        <f t="shared" si="66"/>
        <v>298.72234701639525</v>
      </c>
      <c r="K260" s="712">
        <f t="shared" si="67"/>
        <v>298.64051599060679</v>
      </c>
      <c r="L260" s="712">
        <f t="shared" si="68"/>
        <v>298.61367017038623</v>
      </c>
      <c r="N260" s="582">
        <v>186</v>
      </c>
      <c r="O260" s="712">
        <f t="shared" si="69"/>
        <v>2.7070935092864015</v>
      </c>
      <c r="P260" s="712">
        <f t="shared" si="70"/>
        <v>787.88951440711037</v>
      </c>
      <c r="Q260" s="712">
        <f t="shared" si="71"/>
        <v>759.43236942729493</v>
      </c>
      <c r="R260" s="712">
        <f t="shared" si="72"/>
        <v>738.89908466759459</v>
      </c>
      <c r="S260" s="712">
        <f t="shared" si="73"/>
        <v>726.47491812874978</v>
      </c>
      <c r="T260" s="712">
        <f t="shared" si="74"/>
        <v>722.27111206285974</v>
      </c>
    </row>
    <row r="261" spans="2:20">
      <c r="B261" s="582">
        <v>187</v>
      </c>
      <c r="C261" s="712">
        <f t="shared" si="59"/>
        <v>2.7216477754653607</v>
      </c>
      <c r="D261" s="712">
        <f t="shared" si="60"/>
        <v>1512.8435485067939</v>
      </c>
      <c r="E261" s="712">
        <f t="shared" si="61"/>
        <v>798.35182702670102</v>
      </c>
      <c r="F261" s="712">
        <f t="shared" si="62"/>
        <v>443.7842977211086</v>
      </c>
      <c r="G261" s="712">
        <f t="shared" si="63"/>
        <v>329.48009352300807</v>
      </c>
      <c r="H261" s="719">
        <f t="shared" si="64"/>
        <v>299.09111071557544</v>
      </c>
      <c r="I261" s="712">
        <f t="shared" si="65"/>
        <v>298.8798969040468</v>
      </c>
      <c r="J261" s="712">
        <f t="shared" si="66"/>
        <v>298.73668334126825</v>
      </c>
      <c r="K261" s="712">
        <f t="shared" si="67"/>
        <v>298.65375697371229</v>
      </c>
      <c r="L261" s="712">
        <f t="shared" si="68"/>
        <v>298.6265470412531</v>
      </c>
      <c r="N261" s="582">
        <v>187</v>
      </c>
      <c r="O261" s="712">
        <f t="shared" si="69"/>
        <v>2.7216477754653607</v>
      </c>
      <c r="P261" s="712">
        <f t="shared" si="70"/>
        <v>789.7356300775383</v>
      </c>
      <c r="Q261" s="712">
        <f t="shared" si="71"/>
        <v>761.34051359482919</v>
      </c>
      <c r="R261" s="712">
        <f t="shared" si="72"/>
        <v>740.85184079997714</v>
      </c>
      <c r="S261" s="712">
        <f t="shared" si="73"/>
        <v>728.45446249926761</v>
      </c>
      <c r="T261" s="712">
        <f t="shared" si="74"/>
        <v>724.25937643590953</v>
      </c>
    </row>
    <row r="262" spans="2:20">
      <c r="B262" s="582">
        <v>188</v>
      </c>
      <c r="C262" s="712">
        <f t="shared" si="59"/>
        <v>2.7362020416443196</v>
      </c>
      <c r="D262" s="712">
        <f t="shared" si="60"/>
        <v>1513.0932022861032</v>
      </c>
      <c r="E262" s="712">
        <f t="shared" si="61"/>
        <v>799.97506861501802</v>
      </c>
      <c r="F262" s="712">
        <f t="shared" si="62"/>
        <v>444.86787429067891</v>
      </c>
      <c r="G262" s="712">
        <f t="shared" si="63"/>
        <v>329.85854732026809</v>
      </c>
      <c r="H262" s="719">
        <f t="shared" si="64"/>
        <v>299.11013533964967</v>
      </c>
      <c r="I262" s="712">
        <f t="shared" si="65"/>
        <v>298.89627203869571</v>
      </c>
      <c r="J262" s="712">
        <f t="shared" si="66"/>
        <v>298.75120109609298</v>
      </c>
      <c r="K262" s="712">
        <f t="shared" si="67"/>
        <v>298.66717404414419</v>
      </c>
      <c r="L262" s="712">
        <f t="shared" si="68"/>
        <v>298.63959817188743</v>
      </c>
      <c r="N262" s="582">
        <v>188</v>
      </c>
      <c r="O262" s="712">
        <f t="shared" si="69"/>
        <v>2.7362020416443196</v>
      </c>
      <c r="P262" s="712">
        <f t="shared" si="70"/>
        <v>791.57768801193424</v>
      </c>
      <c r="Q262" s="712">
        <f t="shared" si="71"/>
        <v>763.24446368857582</v>
      </c>
      <c r="R262" s="712">
        <f t="shared" si="72"/>
        <v>742.80030480210667</v>
      </c>
      <c r="S262" s="712">
        <f t="shared" si="73"/>
        <v>730.42965585936543</v>
      </c>
      <c r="T262" s="712">
        <f t="shared" si="74"/>
        <v>726.24327063209785</v>
      </c>
    </row>
    <row r="263" spans="2:20">
      <c r="B263" s="582">
        <v>189</v>
      </c>
      <c r="C263" s="712">
        <f t="shared" si="59"/>
        <v>2.7507563078232788</v>
      </c>
      <c r="D263" s="712">
        <f t="shared" si="60"/>
        <v>1513.3414514860867</v>
      </c>
      <c r="E263" s="712">
        <f t="shared" si="61"/>
        <v>801.58968152088892</v>
      </c>
      <c r="F263" s="712">
        <f t="shared" si="62"/>
        <v>445.9507046533742</v>
      </c>
      <c r="G263" s="712">
        <f t="shared" si="63"/>
        <v>330.23856017979483</v>
      </c>
      <c r="H263" s="719">
        <f t="shared" si="64"/>
        <v>299.12936209023519</v>
      </c>
      <c r="I263" s="712">
        <f t="shared" si="65"/>
        <v>298.91283792119646</v>
      </c>
      <c r="J263" s="712">
        <f t="shared" si="66"/>
        <v>298.76590107068608</v>
      </c>
      <c r="K263" s="712">
        <f t="shared" si="67"/>
        <v>298.68076804836528</v>
      </c>
      <c r="L263" s="712">
        <f t="shared" si="68"/>
        <v>298.65282442753886</v>
      </c>
      <c r="N263" s="582">
        <v>189</v>
      </c>
      <c r="O263" s="712">
        <f t="shared" si="69"/>
        <v>2.7507563078232788</v>
      </c>
      <c r="P263" s="712">
        <f t="shared" si="70"/>
        <v>793.41569712914463</v>
      </c>
      <c r="Q263" s="712">
        <f t="shared" si="71"/>
        <v>765.14422892704931</v>
      </c>
      <c r="R263" s="712">
        <f t="shared" si="72"/>
        <v>744.7444861080246</v>
      </c>
      <c r="S263" s="712">
        <f t="shared" si="73"/>
        <v>732.40050777250235</v>
      </c>
      <c r="T263" s="712">
        <f t="shared" si="74"/>
        <v>728.22280425701103</v>
      </c>
    </row>
    <row r="264" spans="2:20">
      <c r="B264" s="582">
        <v>190</v>
      </c>
      <c r="C264" s="712">
        <f t="shared" si="59"/>
        <v>2.7653105740022381</v>
      </c>
      <c r="D264" s="712">
        <f t="shared" si="60"/>
        <v>1513.5883085537539</v>
      </c>
      <c r="E264" s="712">
        <f t="shared" si="61"/>
        <v>803.19573387429011</v>
      </c>
      <c r="F264" s="712">
        <f t="shared" si="62"/>
        <v>447.03276365624941</v>
      </c>
      <c r="G264" s="712">
        <f t="shared" si="63"/>
        <v>330.62011558521232</v>
      </c>
      <c r="H264" s="719">
        <f t="shared" si="64"/>
        <v>299.14879152226354</v>
      </c>
      <c r="I264" s="712">
        <f t="shared" si="65"/>
        <v>298.92959523799607</v>
      </c>
      <c r="J264" s="712">
        <f t="shared" si="66"/>
        <v>298.78078404577843</v>
      </c>
      <c r="K264" s="712">
        <f t="shared" si="67"/>
        <v>298.69453982372158</v>
      </c>
      <c r="L264" s="712">
        <f t="shared" si="68"/>
        <v>298.66622666433477</v>
      </c>
      <c r="N264" s="582">
        <v>190</v>
      </c>
      <c r="O264" s="712">
        <f t="shared" si="69"/>
        <v>2.7653105740022381</v>
      </c>
      <c r="P264" s="712">
        <f t="shared" si="70"/>
        <v>795.24966632841199</v>
      </c>
      <c r="Q264" s="712">
        <f t="shared" si="71"/>
        <v>767.03981850850209</v>
      </c>
      <c r="R264" s="712">
        <f t="shared" si="72"/>
        <v>746.68439413103647</v>
      </c>
      <c r="S264" s="712">
        <f t="shared" si="73"/>
        <v>734.36702778111726</v>
      </c>
      <c r="T264" s="712">
        <f t="shared" si="74"/>
        <v>730.19798689512311</v>
      </c>
    </row>
    <row r="265" spans="2:20">
      <c r="B265" s="582">
        <v>191</v>
      </c>
      <c r="C265" s="712">
        <f t="shared" si="59"/>
        <v>2.7798648401811974</v>
      </c>
      <c r="D265" s="712">
        <f t="shared" si="60"/>
        <v>1513.8337857506292</v>
      </c>
      <c r="E265" s="712">
        <f t="shared" si="61"/>
        <v>804.79329313336905</v>
      </c>
      <c r="F265" s="712">
        <f t="shared" si="62"/>
        <v>448.11402660601175</v>
      </c>
      <c r="G265" s="712">
        <f t="shared" si="63"/>
        <v>331.00319705818481</v>
      </c>
      <c r="H265" s="719">
        <f t="shared" si="64"/>
        <v>299.16842418192482</v>
      </c>
      <c r="I265" s="712">
        <f t="shared" si="65"/>
        <v>298.94654466657579</v>
      </c>
      <c r="J265" s="712">
        <f t="shared" si="66"/>
        <v>298.7958507930299</v>
      </c>
      <c r="K265" s="712">
        <f t="shared" si="67"/>
        <v>298.70849019844832</v>
      </c>
      <c r="L265" s="712">
        <f t="shared" si="68"/>
        <v>298.67980572928366</v>
      </c>
      <c r="N265" s="582">
        <v>191</v>
      </c>
      <c r="O265" s="712">
        <f t="shared" si="69"/>
        <v>2.7798648401811974</v>
      </c>
      <c r="P265" s="712">
        <f t="shared" si="70"/>
        <v>797.07960448941867</v>
      </c>
      <c r="Q265" s="712">
        <f t="shared" si="71"/>
        <v>768.9312416109691</v>
      </c>
      <c r="R265" s="712">
        <f t="shared" si="72"/>
        <v>748.62003826375724</v>
      </c>
      <c r="S265" s="712">
        <f t="shared" si="73"/>
        <v>736.32922540667482</v>
      </c>
      <c r="T265" s="712">
        <f t="shared" si="74"/>
        <v>732.168828109841</v>
      </c>
    </row>
    <row r="266" spans="2:20">
      <c r="B266" s="582">
        <v>192</v>
      </c>
      <c r="C266" s="712">
        <f t="shared" si="59"/>
        <v>2.7944191063601562</v>
      </c>
      <c r="D266" s="712">
        <f t="shared" si="60"/>
        <v>1514.0778951586155</v>
      </c>
      <c r="E266" s="712">
        <f t="shared" si="61"/>
        <v>806.38242609174006</v>
      </c>
      <c r="F266" s="712">
        <f t="shared" si="62"/>
        <v>449.1944692620163</v>
      </c>
      <c r="G266" s="712">
        <f t="shared" si="63"/>
        <v>331.38778816010733</v>
      </c>
      <c r="H266" s="719">
        <f t="shared" si="64"/>
        <v>299.18826060671194</v>
      </c>
      <c r="I266" s="712">
        <f t="shared" si="65"/>
        <v>298.96368687547971</v>
      </c>
      <c r="J266" s="712">
        <f t="shared" si="66"/>
        <v>298.8111020750452</v>
      </c>
      <c r="K266" s="712">
        <f t="shared" si="67"/>
        <v>298.72261999167756</v>
      </c>
      <c r="L266" s="712">
        <f t="shared" si="68"/>
        <v>298.69356246027974</v>
      </c>
      <c r="N266" s="582">
        <v>192</v>
      </c>
      <c r="O266" s="712">
        <f t="shared" si="69"/>
        <v>2.7944191063601562</v>
      </c>
      <c r="P266" s="712">
        <f t="shared" si="70"/>
        <v>798.90552047232961</v>
      </c>
      <c r="Q266" s="712">
        <f t="shared" si="71"/>
        <v>770.81850739231197</v>
      </c>
      <c r="R266" s="712">
        <f t="shared" si="72"/>
        <v>750.55142787815726</v>
      </c>
      <c r="S266" s="712">
        <f t="shared" si="73"/>
        <v>738.28711014971145</v>
      </c>
      <c r="T266" s="712">
        <f t="shared" si="74"/>
        <v>734.13533744355186</v>
      </c>
    </row>
    <row r="267" spans="2:20">
      <c r="B267" s="582">
        <v>193</v>
      </c>
      <c r="C267" s="712">
        <f t="shared" ref="C267:C330" si="75">$C$73*B267</f>
        <v>2.8089733725391155</v>
      </c>
      <c r="D267" s="712">
        <f t="shared" ref="D267:D330" si="76">(1-2*FoAb-2*FoAb*BiCombAb)*D266+2*FoAb*E266+2*FoAb*BiCombAb*Tcomb</f>
        <v>1514.3206486855445</v>
      </c>
      <c r="E267" s="712">
        <f t="shared" ref="E267:E330" si="77">FoAb*D266+(1-2*FoAb)*E266+FoAb*F266</f>
        <v>807.96319888570952</v>
      </c>
      <c r="F267" s="712">
        <f t="shared" ref="F267:F330" si="78">FoAb*E266+(1-2*FoAb)*F266+FoAb*G266</f>
        <v>450.27406782936515</v>
      </c>
      <c r="G267" s="712">
        <f t="shared" ref="G267:G330" si="79">FoAb*F266+(1-2*FoAb)*G266+FoAb*H266</f>
        <v>331.77387249374954</v>
      </c>
      <c r="H267" s="719">
        <f t="shared" ref="H267:H330" si="80">_FoN1*G266+(1-_FoN1-_FoN2)*H266+_FoN2*I266</f>
        <v>299.20830132546581</v>
      </c>
      <c r="I267" s="712">
        <f t="shared" ref="I267:I330" si="81">FoCase*H266+(1-2*FoCase)*I266+FoCase*J266</f>
        <v>298.98102252434433</v>
      </c>
      <c r="J267" s="712">
        <f t="shared" ref="J267:J330" si="82">FoCase*I266+(1-2*FoCase)*J266+FoCase*K266</f>
        <v>298.82653864539054</v>
      </c>
      <c r="K267" s="712">
        <f t="shared" ref="K267:K330" si="83">FoCase*J266+(1-2*FoCase)*K266+FoCase*L266</f>
        <v>298.73693001344719</v>
      </c>
      <c r="L267" s="712">
        <f t="shared" ref="L267:L330" si="84">(1-2*FoCase-2*FoCase*BiAtmCase)*L266+2*FoCase*K266+2*FoCase*BiAtmCase*Tatm</f>
        <v>298.70749768610932</v>
      </c>
      <c r="N267" s="582">
        <v>193</v>
      </c>
      <c r="O267" s="712">
        <f t="shared" ref="O267:O330" si="85">$O$73*N267</f>
        <v>2.8089733725391155</v>
      </c>
      <c r="P267" s="712">
        <f t="shared" ref="P267:P330" si="86">(1-2*FoCase-2*FoCase*BiCombCase)*P266+2*FoCase*Q266+2*FoCase*BiCombCase*Tcomb</f>
        <v>800.72742311783497</v>
      </c>
      <c r="Q267" s="712">
        <f t="shared" ref="Q267:Q330" si="87">FoCase*P266+(1-2*FoCase)*Q266+FoCase*R266</f>
        <v>772.70162499026355</v>
      </c>
      <c r="R267" s="712">
        <f t="shared" ref="R267:R330" si="88">FoCase*Q266+(1-2*FoCase)*R266+FoCase*S266</f>
        <v>752.4785723256075</v>
      </c>
      <c r="S267" s="712">
        <f t="shared" ref="S267:S330" si="89">FoCase*R266+(1-2*FoCase)*S266+FoCase*T266</f>
        <v>740.24069148988178</v>
      </c>
      <c r="T267" s="712">
        <f t="shared" ref="T267:T330" si="90">(1-2*FoCase-2*FoCase*BiAtmCase)*T266+2*FoCase*S266+2*FoCase*BiAtmCase*Tatm</f>
        <v>736.09752441766852</v>
      </c>
    </row>
    <row r="268" spans="2:20">
      <c r="B268" s="582">
        <v>194</v>
      </c>
      <c r="C268" s="712">
        <f t="shared" si="75"/>
        <v>2.8235276387180748</v>
      </c>
      <c r="D268" s="712">
        <f t="shared" si="76"/>
        <v>1514.5620580704351</v>
      </c>
      <c r="E268" s="712">
        <f t="shared" si="77"/>
        <v>809.53567700143071</v>
      </c>
      <c r="F268" s="712">
        <f t="shared" si="78"/>
        <v>451.35279895210931</v>
      </c>
      <c r="G268" s="712">
        <f t="shared" si="79"/>
        <v>332.16143370485361</v>
      </c>
      <c r="H268" s="719">
        <f t="shared" si="80"/>
        <v>299.22854685842043</v>
      </c>
      <c r="I268" s="712">
        <f t="shared" si="81"/>
        <v>298.99855226392856</v>
      </c>
      <c r="J268" s="712">
        <f t="shared" si="82"/>
        <v>298.84216124861189</v>
      </c>
      <c r="K268" s="712">
        <f t="shared" si="83"/>
        <v>298.75142106471094</v>
      </c>
      <c r="L268" s="712">
        <f t="shared" si="84"/>
        <v>298.72161222645798</v>
      </c>
      <c r="N268" s="582">
        <v>194</v>
      </c>
      <c r="O268" s="712">
        <f t="shared" si="85"/>
        <v>2.8235276387180748</v>
      </c>
      <c r="P268" s="712">
        <f t="shared" si="86"/>
        <v>802.54532124719367</v>
      </c>
      <c r="Q268" s="712">
        <f t="shared" si="87"/>
        <v>774.58060352247196</v>
      </c>
      <c r="R268" s="712">
        <f t="shared" si="88"/>
        <v>754.40148093692471</v>
      </c>
      <c r="S268" s="712">
        <f t="shared" si="89"/>
        <v>742.18997888600416</v>
      </c>
      <c r="T268" s="712">
        <f t="shared" si="90"/>
        <v>738.05539853267612</v>
      </c>
    </row>
    <row r="269" spans="2:20">
      <c r="B269" s="582">
        <v>195</v>
      </c>
      <c r="C269" s="712">
        <f t="shared" si="75"/>
        <v>2.8380819048970336</v>
      </c>
      <c r="D269" s="712">
        <f t="shared" si="76"/>
        <v>1514.8021348884802</v>
      </c>
      <c r="E269" s="712">
        <f t="shared" si="77"/>
        <v>811.09992528198575</v>
      </c>
      <c r="F269" s="712">
        <f t="shared" si="78"/>
        <v>452.43063970655083</v>
      </c>
      <c r="G269" s="712">
        <f t="shared" si="79"/>
        <v>332.55045548368776</v>
      </c>
      <c r="H269" s="719">
        <f t="shared" si="80"/>
        <v>299.24899771724864</v>
      </c>
      <c r="I269" s="712">
        <f t="shared" si="81"/>
        <v>299.01627673614428</v>
      </c>
      <c r="J269" s="712">
        <f t="shared" si="82"/>
        <v>298.85797062025392</v>
      </c>
      <c r="K269" s="712">
        <f t="shared" si="83"/>
        <v>298.76609393734986</v>
      </c>
      <c r="L269" s="712">
        <f t="shared" si="84"/>
        <v>298.7359068919194</v>
      </c>
      <c r="N269" s="582">
        <v>195</v>
      </c>
      <c r="O269" s="712">
        <f t="shared" si="85"/>
        <v>2.8380819048970336</v>
      </c>
      <c r="P269" s="712">
        <f t="shared" si="86"/>
        <v>804.35922366227521</v>
      </c>
      <c r="Q269" s="712">
        <f t="shared" si="87"/>
        <v>776.45545208654517</v>
      </c>
      <c r="R269" s="712">
        <f t="shared" si="88"/>
        <v>756.3201630224163</v>
      </c>
      <c r="S269" s="712">
        <f t="shared" si="89"/>
        <v>744.13498177610677</v>
      </c>
      <c r="T269" s="712">
        <f t="shared" si="90"/>
        <v>740.00896926817768</v>
      </c>
    </row>
    <row r="270" spans="2:20">
      <c r="B270" s="582">
        <v>196</v>
      </c>
      <c r="C270" s="712">
        <f t="shared" si="75"/>
        <v>2.8526361710759929</v>
      </c>
      <c r="D270" s="712">
        <f t="shared" si="76"/>
        <v>1515.0408905557758</v>
      </c>
      <c r="E270" s="712">
        <f t="shared" si="77"/>
        <v>812.65600793439694</v>
      </c>
      <c r="F270" s="712">
        <f t="shared" si="78"/>
        <v>453.50756759464463</v>
      </c>
      <c r="G270" s="712">
        <f t="shared" si="79"/>
        <v>332.94092156655518</v>
      </c>
      <c r="H270" s="719">
        <f t="shared" si="80"/>
        <v>299.2696544051077</v>
      </c>
      <c r="I270" s="712">
        <f t="shared" si="81"/>
        <v>299.03419657408836</v>
      </c>
      <c r="J270" s="712">
        <f t="shared" si="82"/>
        <v>298.87396748688008</v>
      </c>
      <c r="K270" s="712">
        <f t="shared" si="83"/>
        <v>298.7809494141847</v>
      </c>
      <c r="L270" s="712">
        <f t="shared" si="84"/>
        <v>298.7503824840054</v>
      </c>
      <c r="N270" s="582">
        <v>196</v>
      </c>
      <c r="O270" s="712">
        <f t="shared" si="85"/>
        <v>2.8526361710759929</v>
      </c>
      <c r="P270" s="712">
        <f t="shared" si="86"/>
        <v>806.1691391456028</v>
      </c>
      <c r="Q270" s="712">
        <f t="shared" si="87"/>
        <v>778.32617976009431</v>
      </c>
      <c r="R270" s="712">
        <f t="shared" si="88"/>
        <v>758.23462787192636</v>
      </c>
      <c r="S270" s="712">
        <f t="shared" si="89"/>
        <v>746.07570957747271</v>
      </c>
      <c r="T270" s="712">
        <f t="shared" si="90"/>
        <v>741.95824608294026</v>
      </c>
    </row>
    <row r="271" spans="2:20">
      <c r="B271" s="582">
        <v>197</v>
      </c>
      <c r="C271" s="712">
        <f t="shared" si="75"/>
        <v>2.8671904372549522</v>
      </c>
      <c r="D271" s="712">
        <f t="shared" si="76"/>
        <v>1515.2783363338092</v>
      </c>
      <c r="E271" s="712">
        <f t="shared" si="77"/>
        <v>814.20398853656604</v>
      </c>
      <c r="F271" s="712">
        <f t="shared" si="78"/>
        <v>454.5835605374981</v>
      </c>
      <c r="G271" s="712">
        <f t="shared" si="79"/>
        <v>333.33281573726026</v>
      </c>
      <c r="H271" s="719">
        <f t="shared" si="80"/>
        <v>299.29051741668559</v>
      </c>
      <c r="I271" s="712">
        <f t="shared" si="81"/>
        <v>299.05231240207451</v>
      </c>
      <c r="J271" s="712">
        <f t="shared" si="82"/>
        <v>298.89015256609326</v>
      </c>
      <c r="K271" s="712">
        <f t="shared" si="83"/>
        <v>298.79598826899002</v>
      </c>
      <c r="L271" s="712">
        <f t="shared" si="84"/>
        <v>298.76503979515701</v>
      </c>
      <c r="N271" s="582">
        <v>197</v>
      </c>
      <c r="O271" s="712">
        <f t="shared" si="85"/>
        <v>2.8671904372549522</v>
      </c>
      <c r="P271" s="712">
        <f t="shared" si="86"/>
        <v>807.97507646039594</v>
      </c>
      <c r="Q271" s="712">
        <f t="shared" si="87"/>
        <v>780.19279560077825</v>
      </c>
      <c r="R271" s="712">
        <f t="shared" si="88"/>
        <v>760.1448847548794</v>
      </c>
      <c r="S271" s="712">
        <f t="shared" si="89"/>
        <v>748.01217168668666</v>
      </c>
      <c r="T271" s="712">
        <f t="shared" si="90"/>
        <v>743.90323841494057</v>
      </c>
    </row>
    <row r="272" spans="2:20">
      <c r="B272" s="582">
        <v>198</v>
      </c>
      <c r="C272" s="712">
        <f t="shared" si="75"/>
        <v>2.8817447034339114</v>
      </c>
      <c r="D272" s="712">
        <f t="shared" si="76"/>
        <v>1515.5144833337217</v>
      </c>
      <c r="E272" s="712">
        <f t="shared" si="77"/>
        <v>815.74393004414208</v>
      </c>
      <c r="F272" s="712">
        <f t="shared" si="78"/>
        <v>455.65859686896738</v>
      </c>
      <c r="G272" s="712">
        <f t="shared" si="79"/>
        <v>333.72612182853203</v>
      </c>
      <c r="H272" s="719">
        <f t="shared" si="80"/>
        <v>299.31158723824757</v>
      </c>
      <c r="I272" s="712">
        <f t="shared" si="81"/>
        <v>299.07062483566631</v>
      </c>
      <c r="J272" s="712">
        <f t="shared" si="82"/>
        <v>298.90652656655823</v>
      </c>
      <c r="K272" s="712">
        <f t="shared" si="83"/>
        <v>298.81121126650868</v>
      </c>
      <c r="L272" s="712">
        <f t="shared" si="84"/>
        <v>298.77987960875737</v>
      </c>
      <c r="N272" s="582">
        <v>198</v>
      </c>
      <c r="O272" s="712">
        <f t="shared" si="85"/>
        <v>2.8817447034339114</v>
      </c>
      <c r="P272" s="712">
        <f t="shared" si="86"/>
        <v>809.77704435061253</v>
      </c>
      <c r="Q272" s="712">
        <f t="shared" si="87"/>
        <v>782.05530864634727</v>
      </c>
      <c r="R272" s="712">
        <f t="shared" si="88"/>
        <v>762.05094292032629</v>
      </c>
      <c r="S272" s="712">
        <f t="shared" si="89"/>
        <v>749.94437747967913</v>
      </c>
      <c r="T272" s="712">
        <f t="shared" si="90"/>
        <v>745.84395568141088</v>
      </c>
    </row>
    <row r="273" spans="2:20">
      <c r="B273" s="582">
        <v>199</v>
      </c>
      <c r="C273" s="712">
        <f t="shared" si="75"/>
        <v>2.8962989696128703</v>
      </c>
      <c r="D273" s="712">
        <f t="shared" si="76"/>
        <v>1515.7493425203593</v>
      </c>
      <c r="E273" s="712">
        <f t="shared" si="77"/>
        <v>817.27589479731716</v>
      </c>
      <c r="F273" s="712">
        <f t="shared" si="78"/>
        <v>456.73265532934857</v>
      </c>
      <c r="G273" s="712">
        <f t="shared" si="79"/>
        <v>334.12082372340683</v>
      </c>
      <c r="H273" s="719">
        <f t="shared" si="80"/>
        <v>299.33286434768252</v>
      </c>
      <c r="I273" s="712">
        <f t="shared" si="81"/>
        <v>299.08913448171069</v>
      </c>
      <c r="J273" s="712">
        <f t="shared" si="82"/>
        <v>298.9230901880241</v>
      </c>
      <c r="K273" s="712">
        <f t="shared" si="83"/>
        <v>298.82661916246821</v>
      </c>
      <c r="L273" s="712">
        <f t="shared" si="84"/>
        <v>298.79490269914481</v>
      </c>
      <c r="N273" s="582">
        <v>199</v>
      </c>
      <c r="O273" s="712">
        <f t="shared" si="85"/>
        <v>2.8962989696128703</v>
      </c>
      <c r="P273" s="712">
        <f t="shared" si="86"/>
        <v>811.57505154099147</v>
      </c>
      <c r="Q273" s="712">
        <f t="shared" si="87"/>
        <v>783.91372791468689</v>
      </c>
      <c r="R273" s="712">
        <f t="shared" si="88"/>
        <v>763.95281159698857</v>
      </c>
      <c r="S273" s="712">
        <f t="shared" si="89"/>
        <v>751.87233631177287</v>
      </c>
      <c r="T273" s="712">
        <f t="shared" si="90"/>
        <v>747.78040727888458</v>
      </c>
    </row>
    <row r="274" spans="2:20">
      <c r="B274" s="582">
        <v>200</v>
      </c>
      <c r="C274" s="712">
        <f t="shared" si="75"/>
        <v>2.9108532357918295</v>
      </c>
      <c r="D274" s="712">
        <f t="shared" si="76"/>
        <v>1515.982924716124</v>
      </c>
      <c r="E274" s="712">
        <f t="shared" si="77"/>
        <v>818.79994452755125</v>
      </c>
      <c r="F274" s="712">
        <f t="shared" si="78"/>
        <v>457.80571505916305</v>
      </c>
      <c r="G274" s="712">
        <f t="shared" si="79"/>
        <v>334.51690535656923</v>
      </c>
      <c r="H274" s="719">
        <f t="shared" si="80"/>
        <v>299.35434921455027</v>
      </c>
      <c r="I274" s="712">
        <f t="shared" si="81"/>
        <v>299.10784193837196</v>
      </c>
      <c r="J274" s="712">
        <f t="shared" si="82"/>
        <v>298.93984412134853</v>
      </c>
      <c r="K274" s="712">
        <f t="shared" si="83"/>
        <v>298.84221270359751</v>
      </c>
      <c r="L274" s="712">
        <f t="shared" si="84"/>
        <v>298.81010983162793</v>
      </c>
      <c r="N274" s="582">
        <v>200</v>
      </c>
      <c r="O274" s="712">
        <f t="shared" si="85"/>
        <v>2.9108532357918295</v>
      </c>
      <c r="P274" s="712">
        <f t="shared" si="86"/>
        <v>813.36910673709474</v>
      </c>
      <c r="Q274" s="712">
        <f t="shared" si="87"/>
        <v>785.76806240386111</v>
      </c>
      <c r="R274" s="712">
        <f t="shared" si="88"/>
        <v>765.85049999330295</v>
      </c>
      <c r="S274" s="712">
        <f t="shared" si="89"/>
        <v>753.7960575177276</v>
      </c>
      <c r="T274" s="712">
        <f t="shared" si="90"/>
        <v>749.71260258324162</v>
      </c>
    </row>
    <row r="275" spans="2:20">
      <c r="B275" s="582">
        <v>201</v>
      </c>
      <c r="C275" s="712">
        <f t="shared" si="75"/>
        <v>2.9254075019707888</v>
      </c>
      <c r="D275" s="712">
        <f t="shared" si="76"/>
        <v>1516.2152406046387</v>
      </c>
      <c r="E275" s="712">
        <f t="shared" si="77"/>
        <v>820.31614036422559</v>
      </c>
      <c r="F275" s="712">
        <f t="shared" si="78"/>
        <v>458.87775559303503</v>
      </c>
      <c r="G275" s="712">
        <f t="shared" si="79"/>
        <v>334.91435071565405</v>
      </c>
      <c r="H275" s="719">
        <f t="shared" si="80"/>
        <v>299.37604230012846</v>
      </c>
      <c r="I275" s="712">
        <f t="shared" si="81"/>
        <v>299.12674779516664</v>
      </c>
      <c r="J275" s="712">
        <f t="shared" si="82"/>
        <v>298.9567890485219</v>
      </c>
      <c r="K275" s="712">
        <f t="shared" si="83"/>
        <v>298.85799262764544</v>
      </c>
      <c r="L275" s="712">
        <f t="shared" si="84"/>
        <v>298.8255017625014</v>
      </c>
      <c r="N275" s="582">
        <v>201</v>
      </c>
      <c r="O275" s="712">
        <f t="shared" si="85"/>
        <v>2.9254075019707888</v>
      </c>
      <c r="P275" s="712">
        <f t="shared" si="86"/>
        <v>815.15921862534958</v>
      </c>
      <c r="Q275" s="712">
        <f t="shared" si="87"/>
        <v>787.61832109215675</v>
      </c>
      <c r="R275" s="712">
        <f t="shared" si="88"/>
        <v>767.74401729746637</v>
      </c>
      <c r="S275" s="712">
        <f t="shared" si="89"/>
        <v>755.71555041178544</v>
      </c>
      <c r="T275" s="712">
        <f t="shared" si="90"/>
        <v>751.6405509497539</v>
      </c>
    </row>
    <row r="276" spans="2:20">
      <c r="B276" s="582">
        <v>202</v>
      </c>
      <c r="C276" s="712">
        <f t="shared" si="75"/>
        <v>2.9399617681497476</v>
      </c>
      <c r="D276" s="712">
        <f t="shared" si="76"/>
        <v>1516.4463007342358</v>
      </c>
      <c r="E276" s="712">
        <f t="shared" si="77"/>
        <v>821.82454284122468</v>
      </c>
      <c r="F276" s="712">
        <f t="shared" si="78"/>
        <v>459.9487568536602</v>
      </c>
      <c r="G276" s="712">
        <f t="shared" si="79"/>
        <v>335.31314384250845</v>
      </c>
      <c r="H276" s="719">
        <f t="shared" si="80"/>
        <v>299.39794405745999</v>
      </c>
      <c r="I276" s="712">
        <f t="shared" si="81"/>
        <v>299.14585263299875</v>
      </c>
      <c r="J276" s="712">
        <f t="shared" si="82"/>
        <v>298.9739256426933</v>
      </c>
      <c r="K276" s="712">
        <f t="shared" si="83"/>
        <v>298.87395966339966</v>
      </c>
      <c r="L276" s="712">
        <f t="shared" si="84"/>
        <v>298.84107923906311</v>
      </c>
      <c r="N276" s="582">
        <v>202</v>
      </c>
      <c r="O276" s="712">
        <f t="shared" si="85"/>
        <v>2.9399617681497476</v>
      </c>
      <c r="P276" s="712">
        <f t="shared" si="86"/>
        <v>816.94539587309066</v>
      </c>
      <c r="Q276" s="712">
        <f t="shared" si="87"/>
        <v>789.46451293812618</v>
      </c>
      <c r="R276" s="712">
        <f t="shared" si="88"/>
        <v>769.63337267748022</v>
      </c>
      <c r="S276" s="712">
        <f t="shared" si="89"/>
        <v>757.63082428771577</v>
      </c>
      <c r="T276" s="712">
        <f t="shared" si="90"/>
        <v>753.56426171313024</v>
      </c>
    </row>
    <row r="277" spans="2:20">
      <c r="B277" s="582">
        <v>203</v>
      </c>
      <c r="C277" s="712">
        <f t="shared" si="75"/>
        <v>2.9545160343287069</v>
      </c>
      <c r="D277" s="712">
        <f t="shared" si="76"/>
        <v>1516.6761155212819</v>
      </c>
      <c r="E277" s="712">
        <f t="shared" si="77"/>
        <v>823.32521190344767</v>
      </c>
      <c r="F277" s="712">
        <f t="shared" si="78"/>
        <v>461.01869914586422</v>
      </c>
      <c r="G277" s="712">
        <f t="shared" si="79"/>
        <v>335.7132688344164</v>
      </c>
      <c r="H277" s="719">
        <f t="shared" si="80"/>
        <v>299.42005493140078</v>
      </c>
      <c r="I277" s="712">
        <f t="shared" si="81"/>
        <v>299.16515702419559</v>
      </c>
      <c r="J277" s="712">
        <f t="shared" si="82"/>
        <v>298.9912545681965</v>
      </c>
      <c r="K277" s="712">
        <f t="shared" si="83"/>
        <v>298.89011453070691</v>
      </c>
      <c r="L277" s="712">
        <f t="shared" si="84"/>
        <v>298.85684299963179</v>
      </c>
      <c r="N277" s="582">
        <v>203</v>
      </c>
      <c r="O277" s="712">
        <f t="shared" si="85"/>
        <v>2.9545160343287069</v>
      </c>
      <c r="P277" s="712">
        <f t="shared" si="86"/>
        <v>818.72764712860214</v>
      </c>
      <c r="Q277" s="712">
        <f t="shared" si="87"/>
        <v>791.30664688063121</v>
      </c>
      <c r="R277" s="712">
        <f t="shared" si="88"/>
        <v>771.51857528119456</v>
      </c>
      <c r="S277" s="712">
        <f t="shared" si="89"/>
        <v>759.54188841886082</v>
      </c>
      <c r="T277" s="712">
        <f t="shared" si="90"/>
        <v>755.48374418756237</v>
      </c>
    </row>
    <row r="278" spans="2:20">
      <c r="B278" s="582">
        <v>204</v>
      </c>
      <c r="C278" s="712">
        <f t="shared" si="75"/>
        <v>2.9690703005076662</v>
      </c>
      <c r="D278" s="712">
        <f t="shared" si="76"/>
        <v>1516.904695253347</v>
      </c>
      <c r="E278" s="712">
        <f t="shared" si="77"/>
        <v>824.81820691324936</v>
      </c>
      <c r="F278" s="712">
        <f t="shared" si="78"/>
        <v>462.08756315074947</v>
      </c>
      <c r="G278" s="712">
        <f t="shared" si="79"/>
        <v>336.11470984528461</v>
      </c>
      <c r="H278" s="719">
        <f t="shared" si="80"/>
        <v>299.44237535866728</v>
      </c>
      <c r="I278" s="712">
        <f t="shared" si="81"/>
        <v>299.18466153254411</v>
      </c>
      <c r="J278" s="712">
        <f t="shared" si="82"/>
        <v>299.0087764805773</v>
      </c>
      <c r="K278" s="712">
        <f t="shared" si="83"/>
        <v>298.90645794049414</v>
      </c>
      <c r="L278" s="712">
        <f t="shared" si="84"/>
        <v>298.87279377356663</v>
      </c>
      <c r="N278" s="582">
        <v>204</v>
      </c>
      <c r="O278" s="712">
        <f t="shared" si="85"/>
        <v>2.9690703005076662</v>
      </c>
      <c r="P278" s="712">
        <f t="shared" si="86"/>
        <v>820.50598102115907</v>
      </c>
      <c r="Q278" s="712">
        <f t="shared" si="87"/>
        <v>793.14473183888595</v>
      </c>
      <c r="R278" s="712">
        <f t="shared" si="88"/>
        <v>773.39963423635277</v>
      </c>
      <c r="S278" s="712">
        <f t="shared" si="89"/>
        <v>761.44875205817959</v>
      </c>
      <c r="T278" s="712">
        <f t="shared" si="90"/>
        <v>757.39900766676931</v>
      </c>
    </row>
    <row r="279" spans="2:20">
      <c r="B279" s="582">
        <v>205</v>
      </c>
      <c r="C279" s="712">
        <f t="shared" si="75"/>
        <v>2.9836245666866255</v>
      </c>
      <c r="D279" s="712">
        <f t="shared" si="76"/>
        <v>1517.1320500922282</v>
      </c>
      <c r="E279" s="712">
        <f t="shared" si="77"/>
        <v>826.30358665681058</v>
      </c>
      <c r="F279" s="712">
        <f t="shared" si="78"/>
        <v>463.15532991992956</v>
      </c>
      <c r="G279" s="712">
        <f t="shared" si="79"/>
        <v>336.51745108679245</v>
      </c>
      <c r="H279" s="719">
        <f t="shared" si="80"/>
        <v>299.46490576788466</v>
      </c>
      <c r="I279" s="712">
        <f t="shared" si="81"/>
        <v>299.20436671332794</v>
      </c>
      <c r="J279" s="712">
        <f t="shared" si="82"/>
        <v>299.02649202662144</v>
      </c>
      <c r="K279" s="712">
        <f t="shared" si="83"/>
        <v>298.92299059479058</v>
      </c>
      <c r="L279" s="712">
        <f t="shared" si="84"/>
        <v>298.88893228128677</v>
      </c>
      <c r="N279" s="582">
        <v>205</v>
      </c>
      <c r="O279" s="712">
        <f t="shared" si="85"/>
        <v>2.9836245666866255</v>
      </c>
      <c r="P279" s="712">
        <f t="shared" si="86"/>
        <v>822.28040616106966</v>
      </c>
      <c r="Q279" s="712">
        <f t="shared" si="87"/>
        <v>794.97877671250023</v>
      </c>
      <c r="R279" s="712">
        <f t="shared" si="88"/>
        <v>775.27655865063571</v>
      </c>
      <c r="S279" s="712">
        <f t="shared" si="89"/>
        <v>763.35142443829352</v>
      </c>
      <c r="T279" s="712">
        <f t="shared" si="90"/>
        <v>759.3100614240426</v>
      </c>
    </row>
    <row r="280" spans="2:20">
      <c r="B280" s="582">
        <v>206</v>
      </c>
      <c r="C280" s="712">
        <f t="shared" si="75"/>
        <v>2.9981788328655843</v>
      </c>
      <c r="D280" s="712">
        <f t="shared" si="76"/>
        <v>1517.3581900768363</v>
      </c>
      <c r="E280" s="712">
        <f t="shared" si="77"/>
        <v>827.78140935043916</v>
      </c>
      <c r="F280" s="712">
        <f t="shared" si="78"/>
        <v>464.22198086984906</v>
      </c>
      <c r="G280" s="712">
        <f t="shared" si="79"/>
        <v>336.92147682950508</v>
      </c>
      <c r="H280" s="719">
        <f t="shared" si="80"/>
        <v>299.48764657963494</v>
      </c>
      <c r="I280" s="712">
        <f t="shared" si="81"/>
        <v>299.22427311336463</v>
      </c>
      <c r="J280" s="712">
        <f t="shared" si="82"/>
        <v>299.04440184438317</v>
      </c>
      <c r="K280" s="712">
        <f t="shared" si="83"/>
        <v>298.93971318675079</v>
      </c>
      <c r="L280" s="712">
        <f t="shared" si="84"/>
        <v>298.90525923429271</v>
      </c>
      <c r="N280" s="582">
        <v>206</v>
      </c>
      <c r="O280" s="712">
        <f t="shared" si="85"/>
        <v>2.9981788328655843</v>
      </c>
      <c r="P280" s="712">
        <f t="shared" si="86"/>
        <v>824.05093113971679</v>
      </c>
      <c r="Q280" s="712">
        <f t="shared" si="87"/>
        <v>796.80879038152273</v>
      </c>
      <c r="R280" s="712">
        <f t="shared" si="88"/>
        <v>777.14935761170523</v>
      </c>
      <c r="S280" s="712">
        <f t="shared" si="89"/>
        <v>765.24991477153094</v>
      </c>
      <c r="T280" s="712">
        <f t="shared" si="90"/>
        <v>761.21691471229121</v>
      </c>
    </row>
    <row r="281" spans="2:20">
      <c r="B281" s="582">
        <v>207</v>
      </c>
      <c r="C281" s="712">
        <f t="shared" si="75"/>
        <v>3.0127330990445436</v>
      </c>
      <c r="D281" s="712">
        <f t="shared" si="76"/>
        <v>1517.5831251259542</v>
      </c>
      <c r="E281" s="712">
        <f t="shared" si="77"/>
        <v>829.25173264680109</v>
      </c>
      <c r="F281" s="712">
        <f t="shared" si="78"/>
        <v>465.28749777618845</v>
      </c>
      <c r="G281" s="712">
        <f t="shared" si="79"/>
        <v>337.32677140395174</v>
      </c>
      <c r="H281" s="719">
        <f t="shared" si="80"/>
        <v>299.51059820650516</v>
      </c>
      <c r="I281" s="712">
        <f t="shared" si="81"/>
        <v>299.24438127104372</v>
      </c>
      <c r="J281" s="712">
        <f t="shared" si="82"/>
        <v>299.0625065632147</v>
      </c>
      <c r="K281" s="712">
        <f t="shared" si="83"/>
        <v>298.9566264006786</v>
      </c>
      <c r="L281" s="712">
        <f t="shared" si="84"/>
        <v>298.92177533518822</v>
      </c>
      <c r="N281" s="582">
        <v>207</v>
      </c>
      <c r="O281" s="712">
        <f t="shared" si="85"/>
        <v>3.0127330990445436</v>
      </c>
      <c r="P281" s="712">
        <f t="shared" si="86"/>
        <v>825.81756452959939</v>
      </c>
      <c r="Q281" s="712">
        <f t="shared" si="87"/>
        <v>798.63478170648409</v>
      </c>
      <c r="R281" s="712">
        <f t="shared" si="88"/>
        <v>779.01804018724908</v>
      </c>
      <c r="S281" s="712">
        <f t="shared" si="89"/>
        <v>767.14423224997131</v>
      </c>
      <c r="T281" s="712">
        <f t="shared" si="90"/>
        <v>763.11957676408667</v>
      </c>
    </row>
    <row r="282" spans="2:20">
      <c r="B282" s="582">
        <v>208</v>
      </c>
      <c r="C282" s="712">
        <f t="shared" si="75"/>
        <v>3.0272873652235028</v>
      </c>
      <c r="D282" s="712">
        <f t="shared" si="76"/>
        <v>1517.8068650408736</v>
      </c>
      <c r="E282" s="712">
        <f t="shared" si="77"/>
        <v>830.71461364108313</v>
      </c>
      <c r="F282" s="712">
        <f t="shared" si="78"/>
        <v>466.35186276835208</v>
      </c>
      <c r="G282" s="712">
        <f t="shared" si="79"/>
        <v>337.73331920166868</v>
      </c>
      <c r="H282" s="719">
        <f t="shared" si="80"/>
        <v>299.53376105313606</v>
      </c>
      <c r="I282" s="712">
        <f t="shared" si="81"/>
        <v>299.26469171636495</v>
      </c>
      <c r="J282" s="712">
        <f t="shared" si="82"/>
        <v>299.08080680379658</v>
      </c>
      <c r="K282" s="712">
        <f t="shared" si="83"/>
        <v>298.97373091205162</v>
      </c>
      <c r="L282" s="712">
        <f t="shared" si="84"/>
        <v>298.9384812777032</v>
      </c>
      <c r="N282" s="582">
        <v>208</v>
      </c>
      <c r="O282" s="712">
        <f t="shared" si="85"/>
        <v>3.0272873652235028</v>
      </c>
      <c r="P282" s="712">
        <f t="shared" si="86"/>
        <v>827.58031488437439</v>
      </c>
      <c r="Q282" s="712">
        <f t="shared" si="87"/>
        <v>800.45675952843931</v>
      </c>
      <c r="R282" s="712">
        <f t="shared" si="88"/>
        <v>780.88261542502414</v>
      </c>
      <c r="S282" s="712">
        <f t="shared" si="89"/>
        <v>769.03438604549035</v>
      </c>
      <c r="T282" s="712">
        <f t="shared" si="90"/>
        <v>765.01805679170695</v>
      </c>
    </row>
    <row r="283" spans="2:20">
      <c r="B283" s="582">
        <v>209</v>
      </c>
      <c r="C283" s="712">
        <f t="shared" si="75"/>
        <v>3.0418416314024617</v>
      </c>
      <c r="D283" s="712">
        <f t="shared" si="76"/>
        <v>1518.0294195079186</v>
      </c>
      <c r="E283" s="712">
        <f t="shared" si="77"/>
        <v>832.17010887708636</v>
      </c>
      <c r="F283" s="712">
        <f t="shared" si="78"/>
        <v>467.41505832403868</v>
      </c>
      <c r="G283" s="712">
        <f t="shared" si="79"/>
        <v>338.14110467620827</v>
      </c>
      <c r="H283" s="719">
        <f t="shared" si="80"/>
        <v>299.55713551627042</v>
      </c>
      <c r="I283" s="712">
        <f t="shared" si="81"/>
        <v>299.28520497097719</v>
      </c>
      <c r="J283" s="712">
        <f t="shared" si="82"/>
        <v>299.09930317816799</v>
      </c>
      <c r="K283" s="712">
        <f t="shared" si="83"/>
        <v>298.99102738754715</v>
      </c>
      <c r="L283" s="712">
        <f t="shared" si="84"/>
        <v>298.95537774671743</v>
      </c>
      <c r="N283" s="582">
        <v>209</v>
      </c>
      <c r="O283" s="712">
        <f t="shared" si="85"/>
        <v>3.0418416314024617</v>
      </c>
      <c r="P283" s="712">
        <f t="shared" si="86"/>
        <v>829.33919073889786</v>
      </c>
      <c r="Q283" s="712">
        <f t="shared" si="87"/>
        <v>802.27473266901097</v>
      </c>
      <c r="R283" s="712">
        <f t="shared" si="88"/>
        <v>782.74309235290059</v>
      </c>
      <c r="S283" s="712">
        <f t="shared" si="89"/>
        <v>770.92038530980403</v>
      </c>
      <c r="T283" s="712">
        <f t="shared" si="90"/>
        <v>766.91236398718183</v>
      </c>
    </row>
    <row r="284" spans="2:20">
      <c r="B284" s="582">
        <v>210</v>
      </c>
      <c r="C284" s="712">
        <f t="shared" si="75"/>
        <v>3.0563958975814209</v>
      </c>
      <c r="D284" s="712">
        <f t="shared" si="76"/>
        <v>1518.2507981008605</v>
      </c>
      <c r="E284" s="712">
        <f t="shared" si="77"/>
        <v>833.61827435325233</v>
      </c>
      <c r="F284" s="712">
        <f t="shared" si="78"/>
        <v>468.47706726389276</v>
      </c>
      <c r="G284" s="712">
        <f t="shared" si="79"/>
        <v>338.55011234411518</v>
      </c>
      <c r="H284" s="719">
        <f t="shared" si="80"/>
        <v>299.58072198480204</v>
      </c>
      <c r="I284" s="712">
        <f t="shared" si="81"/>
        <v>299.30592154821767</v>
      </c>
      <c r="J284" s="712">
        <f t="shared" si="82"/>
        <v>299.11799628975882</v>
      </c>
      <c r="K284" s="712">
        <f t="shared" si="83"/>
        <v>299.00851648506841</v>
      </c>
      <c r="L284" s="712">
        <f t="shared" si="84"/>
        <v>298.97246541828531</v>
      </c>
      <c r="N284" s="582">
        <v>210</v>
      </c>
      <c r="O284" s="712">
        <f t="shared" si="85"/>
        <v>3.0563958975814209</v>
      </c>
      <c r="P284" s="712">
        <f t="shared" si="86"/>
        <v>831.0942006092663</v>
      </c>
      <c r="Q284" s="712">
        <f t="shared" si="87"/>
        <v>804.08870993043206</v>
      </c>
      <c r="R284" s="712">
        <f t="shared" si="88"/>
        <v>784.59947997890538</v>
      </c>
      <c r="S284" s="712">
        <f t="shared" si="89"/>
        <v>772.80223917451292</v>
      </c>
      <c r="T284" s="712">
        <f t="shared" si="90"/>
        <v>768.80250752233724</v>
      </c>
    </row>
    <row r="285" spans="2:20">
      <c r="B285" s="582">
        <v>211</v>
      </c>
      <c r="C285" s="712">
        <f t="shared" si="75"/>
        <v>3.0709501637603802</v>
      </c>
      <c r="D285" s="712">
        <f t="shared" si="76"/>
        <v>1518.4710102832346</v>
      </c>
      <c r="E285" s="712">
        <f t="shared" si="77"/>
        <v>835.05916552862084</v>
      </c>
      <c r="F285" s="712">
        <f t="shared" si="78"/>
        <v>469.53787274623573</v>
      </c>
      <c r="G285" s="712">
        <f t="shared" si="79"/>
        <v>338.96032678586909</v>
      </c>
      <c r="H285" s="719">
        <f t="shared" si="80"/>
        <v>299.60452083982443</v>
      </c>
      <c r="I285" s="712">
        <f t="shared" si="81"/>
        <v>299.32684195315147</v>
      </c>
      <c r="J285" s="712">
        <f t="shared" si="82"/>
        <v>299.13688673342131</v>
      </c>
      <c r="K285" s="712">
        <f t="shared" si="83"/>
        <v>299.02619885377192</v>
      </c>
      <c r="L285" s="712">
        <f t="shared" si="84"/>
        <v>298.98974495966121</v>
      </c>
      <c r="N285" s="582">
        <v>211</v>
      </c>
      <c r="O285" s="712">
        <f t="shared" si="85"/>
        <v>3.0709501637603802</v>
      </c>
      <c r="P285" s="712">
        <f t="shared" si="86"/>
        <v>832.8453529928579</v>
      </c>
      <c r="Q285" s="712">
        <f t="shared" si="87"/>
        <v>805.8987000955882</v>
      </c>
      <c r="R285" s="712">
        <f t="shared" si="88"/>
        <v>786.45178729126576</v>
      </c>
      <c r="S285" s="712">
        <f t="shared" si="89"/>
        <v>774.67995675114651</v>
      </c>
      <c r="T285" s="712">
        <f t="shared" si="90"/>
        <v>770.68849654883945</v>
      </c>
    </row>
    <row r="286" spans="2:20">
      <c r="B286" s="582">
        <v>212</v>
      </c>
      <c r="C286" s="712">
        <f t="shared" si="75"/>
        <v>3.0855044299393395</v>
      </c>
      <c r="D286" s="712">
        <f t="shared" si="76"/>
        <v>1518.6900654105586</v>
      </c>
      <c r="E286" s="712">
        <f t="shared" si="77"/>
        <v>836.49283732872095</v>
      </c>
      <c r="F286" s="712">
        <f t="shared" si="78"/>
        <v>470.59745826187572</v>
      </c>
      <c r="G286" s="712">
        <f t="shared" si="79"/>
        <v>339.37173264679581</v>
      </c>
      <c r="H286" s="719">
        <f t="shared" si="80"/>
        <v>299.62853245467994</v>
      </c>
      <c r="I286" s="712">
        <f t="shared" si="81"/>
        <v>299.3479666826118</v>
      </c>
      <c r="J286" s="712">
        <f t="shared" si="82"/>
        <v>299.15597509546325</v>
      </c>
      <c r="K286" s="712">
        <f t="shared" si="83"/>
        <v>299.04407513409535</v>
      </c>
      <c r="L286" s="712">
        <f t="shared" si="84"/>
        <v>299.00721702932611</v>
      </c>
      <c r="N286" s="582">
        <v>212</v>
      </c>
      <c r="O286" s="712">
        <f t="shared" si="85"/>
        <v>3.0855044299393395</v>
      </c>
      <c r="P286" s="712">
        <f t="shared" si="86"/>
        <v>834.59265636837404</v>
      </c>
      <c r="Q286" s="712">
        <f t="shared" si="87"/>
        <v>807.70471192806008</v>
      </c>
      <c r="R286" s="712">
        <f t="shared" si="88"/>
        <v>788.30002325845362</v>
      </c>
      <c r="S286" s="712">
        <f t="shared" si="89"/>
        <v>776.55354713120721</v>
      </c>
      <c r="T286" s="712">
        <f t="shared" si="90"/>
        <v>772.57034019823936</v>
      </c>
    </row>
    <row r="287" spans="2:20">
      <c r="B287" s="582">
        <v>213</v>
      </c>
      <c r="C287" s="712">
        <f t="shared" si="75"/>
        <v>3.1000586961182983</v>
      </c>
      <c r="D287" s="712">
        <f t="shared" si="76"/>
        <v>1518.9079727324636</v>
      </c>
      <c r="E287" s="712">
        <f t="shared" si="77"/>
        <v>837.91934415139599</v>
      </c>
      <c r="F287" s="712">
        <f t="shared" si="78"/>
        <v>471.65580762899509</v>
      </c>
      <c r="G287" s="712">
        <f t="shared" si="79"/>
        <v>339.78431463794703</v>
      </c>
      <c r="H287" s="719">
        <f t="shared" si="80"/>
        <v>299.65275719500858</v>
      </c>
      <c r="I287" s="712">
        <f t="shared" si="81"/>
        <v>299.36929622524042</v>
      </c>
      <c r="J287" s="712">
        <f t="shared" si="82"/>
        <v>299.17526195368089</v>
      </c>
      <c r="K287" s="712">
        <f t="shared" si="83"/>
        <v>299.06214595778636</v>
      </c>
      <c r="L287" s="712">
        <f t="shared" si="84"/>
        <v>299.02488227701457</v>
      </c>
      <c r="N287" s="582">
        <v>213</v>
      </c>
      <c r="O287" s="712">
        <f t="shared" si="85"/>
        <v>3.1000586961182983</v>
      </c>
      <c r="P287" s="712">
        <f t="shared" si="86"/>
        <v>836.33611919587963</v>
      </c>
      <c r="Q287" s="712">
        <f t="shared" si="87"/>
        <v>809.50675417216667</v>
      </c>
      <c r="R287" s="712">
        <f t="shared" si="88"/>
        <v>790.14419682922744</v>
      </c>
      <c r="S287" s="712">
        <f t="shared" si="89"/>
        <v>778.42301938621449</v>
      </c>
      <c r="T287" s="712">
        <f t="shared" si="90"/>
        <v>774.44804758201701</v>
      </c>
    </row>
    <row r="288" spans="2:20">
      <c r="B288" s="582">
        <v>214</v>
      </c>
      <c r="C288" s="712">
        <f t="shared" si="75"/>
        <v>3.1146129622972576</v>
      </c>
      <c r="D288" s="712">
        <f t="shared" si="76"/>
        <v>1519.1247413947401</v>
      </c>
      <c r="E288" s="712">
        <f t="shared" si="77"/>
        <v>839.33873987256175</v>
      </c>
      <c r="F288" s="712">
        <f t="shared" si="78"/>
        <v>472.71290498811413</v>
      </c>
      <c r="G288" s="712">
        <f t="shared" si="79"/>
        <v>340.19805753694902</v>
      </c>
      <c r="H288" s="719">
        <f t="shared" si="80"/>
        <v>299.6771954187974</v>
      </c>
      <c r="I288" s="712">
        <f t="shared" si="81"/>
        <v>299.39083106152839</v>
      </c>
      <c r="J288" s="712">
        <f t="shared" si="82"/>
        <v>299.1947478773933</v>
      </c>
      <c r="K288" s="712">
        <f t="shared" si="83"/>
        <v>299.08041194793191</v>
      </c>
      <c r="L288" s="712">
        <f t="shared" si="84"/>
        <v>299.04274134374248</v>
      </c>
      <c r="N288" s="582">
        <v>214</v>
      </c>
      <c r="O288" s="712">
        <f t="shared" si="85"/>
        <v>3.1146129622972576</v>
      </c>
      <c r="P288" s="712">
        <f t="shared" si="86"/>
        <v>838.07574991684476</v>
      </c>
      <c r="Q288" s="712">
        <f t="shared" si="87"/>
        <v>811.3048355530068</v>
      </c>
      <c r="R288" s="712">
        <f t="shared" si="88"/>
        <v>791.98431693267707</v>
      </c>
      <c r="S288" s="712">
        <f t="shared" si="89"/>
        <v>780.28838256774884</v>
      </c>
      <c r="T288" s="712">
        <f t="shared" si="90"/>
        <v>776.3216277916257</v>
      </c>
    </row>
    <row r="289" spans="2:20">
      <c r="B289" s="582">
        <v>215</v>
      </c>
      <c r="C289" s="712">
        <f t="shared" si="75"/>
        <v>3.1291672284762169</v>
      </c>
      <c r="D289" s="712">
        <f t="shared" si="76"/>
        <v>1519.3403804413042</v>
      </c>
      <c r="E289" s="712">
        <f t="shared" si="77"/>
        <v>840.75107785189994</v>
      </c>
      <c r="F289" s="712">
        <f t="shared" si="78"/>
        <v>473.7687347971297</v>
      </c>
      <c r="G289" s="712">
        <f t="shared" si="79"/>
        <v>340.61294618882158</v>
      </c>
      <c r="H289" s="719">
        <f t="shared" si="80"/>
        <v>299.70184747642952</v>
      </c>
      <c r="I289" s="712">
        <f t="shared" si="81"/>
        <v>299.41257166385708</v>
      </c>
      <c r="J289" s="712">
        <f t="shared" si="82"/>
        <v>299.21443342747676</v>
      </c>
      <c r="K289" s="712">
        <f t="shared" si="83"/>
        <v>299.09887371898867</v>
      </c>
      <c r="L289" s="712">
        <f t="shared" si="84"/>
        <v>299.06079486183592</v>
      </c>
      <c r="N289" s="582">
        <v>215</v>
      </c>
      <c r="O289" s="712">
        <f t="shared" si="85"/>
        <v>3.1291672284762169</v>
      </c>
      <c r="P289" s="712">
        <f t="shared" si="86"/>
        <v>839.81155695418511</v>
      </c>
      <c r="Q289" s="712">
        <f t="shared" si="87"/>
        <v>813.09896477650182</v>
      </c>
      <c r="R289" s="712">
        <f t="shared" si="88"/>
        <v>793.82039247826606</v>
      </c>
      <c r="S289" s="712">
        <f t="shared" si="89"/>
        <v>782.14964570749521</v>
      </c>
      <c r="T289" s="712">
        <f t="shared" si="90"/>
        <v>778.19108989853544</v>
      </c>
    </row>
    <row r="290" spans="2:20">
      <c r="B290" s="582">
        <v>216</v>
      </c>
      <c r="C290" s="712">
        <f t="shared" si="75"/>
        <v>3.1437214946551757</v>
      </c>
      <c r="D290" s="712">
        <f t="shared" si="76"/>
        <v>1519.5548988160895</v>
      </c>
      <c r="E290" s="712">
        <f t="shared" si="77"/>
        <v>842.15641093848626</v>
      </c>
      <c r="F290" s="712">
        <f t="shared" si="78"/>
        <v>474.82328182642851</v>
      </c>
      <c r="G290" s="712">
        <f t="shared" si="79"/>
        <v>341.02896550676689</v>
      </c>
      <c r="H290" s="719">
        <f t="shared" si="80"/>
        <v>299.72671371073369</v>
      </c>
      <c r="I290" s="712">
        <f t="shared" si="81"/>
        <v>299.43451849654002</v>
      </c>
      <c r="J290" s="712">
        <f t="shared" si="82"/>
        <v>299.23431915639981</v>
      </c>
      <c r="K290" s="712">
        <f t="shared" si="83"/>
        <v>299.11753187681381</v>
      </c>
      <c r="L290" s="712">
        <f t="shared" si="84"/>
        <v>299.07904345496047</v>
      </c>
      <c r="N290" s="582">
        <v>216</v>
      </c>
      <c r="O290" s="712">
        <f t="shared" si="85"/>
        <v>3.1437214946551757</v>
      </c>
      <c r="P290" s="712">
        <f t="shared" si="86"/>
        <v>841.54354871230305</v>
      </c>
      <c r="Q290" s="712">
        <f t="shared" si="87"/>
        <v>814.8891505294373</v>
      </c>
      <c r="R290" s="712">
        <f t="shared" si="88"/>
        <v>795.65243235587513</v>
      </c>
      <c r="S290" s="712">
        <f t="shared" si="89"/>
        <v>784.00681781728758</v>
      </c>
      <c r="T290" s="712">
        <f t="shared" si="90"/>
        <v>780.05644295427749</v>
      </c>
    </row>
    <row r="291" spans="2:20">
      <c r="B291" s="582">
        <v>217</v>
      </c>
      <c r="C291" s="712">
        <f t="shared" si="75"/>
        <v>3.158275760834135</v>
      </c>
      <c r="D291" s="712">
        <f t="shared" si="76"/>
        <v>1519.7683053648673</v>
      </c>
      <c r="E291" s="712">
        <f t="shared" si="77"/>
        <v>843.55479147635424</v>
      </c>
      <c r="F291" s="712">
        <f t="shared" si="78"/>
        <v>475.87653115407306</v>
      </c>
      <c r="G291" s="712">
        <f t="shared" si="79"/>
        <v>341.4461004729302</v>
      </c>
      <c r="H291" s="719">
        <f t="shared" si="80"/>
        <v>299.75179445703338</v>
      </c>
      <c r="I291" s="712">
        <f t="shared" si="81"/>
        <v>299.45667201586468</v>
      </c>
      <c r="J291" s="712">
        <f t="shared" si="82"/>
        <v>299.25440560825876</v>
      </c>
      <c r="K291" s="712">
        <f t="shared" si="83"/>
        <v>299.13638701869633</v>
      </c>
      <c r="L291" s="712">
        <f t="shared" si="84"/>
        <v>299.09748773815136</v>
      </c>
      <c r="N291" s="582">
        <v>217</v>
      </c>
      <c r="O291" s="712">
        <f t="shared" si="85"/>
        <v>3.158275760834135</v>
      </c>
      <c r="P291" s="712">
        <f t="shared" si="86"/>
        <v>843.2717335771282</v>
      </c>
      <c r="Q291" s="712">
        <f t="shared" si="87"/>
        <v>816.67540147950547</v>
      </c>
      <c r="R291" s="712">
        <f t="shared" si="88"/>
        <v>797.48044543584524</v>
      </c>
      <c r="S291" s="712">
        <f t="shared" si="89"/>
        <v>785.85990788915137</v>
      </c>
      <c r="T291" s="712">
        <f t="shared" si="90"/>
        <v>781.91769599048814</v>
      </c>
    </row>
    <row r="292" spans="2:20">
      <c r="B292" s="582">
        <v>218</v>
      </c>
      <c r="C292" s="712">
        <f t="shared" si="75"/>
        <v>3.1728300270130942</v>
      </c>
      <c r="D292" s="712">
        <f t="shared" si="76"/>
        <v>1519.9806088370001</v>
      </c>
      <c r="E292" s="712">
        <f t="shared" si="77"/>
        <v>844.94627130999618</v>
      </c>
      <c r="F292" s="712">
        <f t="shared" si="78"/>
        <v>476.92846816105987</v>
      </c>
      <c r="G292" s="712">
        <f t="shared" si="79"/>
        <v>341.8643361391313</v>
      </c>
      <c r="H292" s="719">
        <f t="shared" si="80"/>
        <v>299.77709004319644</v>
      </c>
      <c r="I292" s="712">
        <f t="shared" si="81"/>
        <v>299.47903267013436</v>
      </c>
      <c r="J292" s="712">
        <f t="shared" si="82"/>
        <v>299.27469331881417</v>
      </c>
      <c r="K292" s="712">
        <f t="shared" si="83"/>
        <v>299.15543973338936</v>
      </c>
      <c r="L292" s="712">
        <f t="shared" si="84"/>
        <v>299.11612831784424</v>
      </c>
      <c r="N292" s="582">
        <v>218</v>
      </c>
      <c r="O292" s="712">
        <f t="shared" si="85"/>
        <v>3.1728300270130942</v>
      </c>
      <c r="P292" s="712">
        <f t="shared" si="86"/>
        <v>844.99611991615791</v>
      </c>
      <c r="Q292" s="712">
        <f t="shared" si="87"/>
        <v>818.45772627534734</v>
      </c>
      <c r="R292" s="712">
        <f t="shared" si="88"/>
        <v>799.30444056902047</v>
      </c>
      <c r="S292" s="712">
        <f t="shared" si="89"/>
        <v>787.7089248953481</v>
      </c>
      <c r="T292" s="712">
        <f t="shared" si="90"/>
        <v>783.77485801895193</v>
      </c>
    </row>
    <row r="293" spans="2:20">
      <c r="B293" s="582">
        <v>219</v>
      </c>
      <c r="C293" s="712">
        <f t="shared" si="75"/>
        <v>3.1873842931920535</v>
      </c>
      <c r="D293" s="712">
        <f t="shared" si="76"/>
        <v>1520.1918178871333</v>
      </c>
      <c r="E293" s="712">
        <f t="shared" si="77"/>
        <v>846.33090178979967</v>
      </c>
      <c r="F293" s="712">
        <f t="shared" si="78"/>
        <v>477.97907852664804</v>
      </c>
      <c r="G293" s="712">
        <f t="shared" si="79"/>
        <v>342.2836576275688</v>
      </c>
      <c r="H293" s="719">
        <f t="shared" si="80"/>
        <v>299.80260078968445</v>
      </c>
      <c r="I293" s="712">
        <f t="shared" si="81"/>
        <v>299.50160089971087</v>
      </c>
      <c r="J293" s="712">
        <f t="shared" si="82"/>
        <v>299.29518281552703</v>
      </c>
      <c r="K293" s="712">
        <f t="shared" si="83"/>
        <v>299.17469060114303</v>
      </c>
      <c r="L293" s="712">
        <f t="shared" si="84"/>
        <v>299.13496579190638</v>
      </c>
      <c r="N293" s="582">
        <v>219</v>
      </c>
      <c r="O293" s="712">
        <f t="shared" si="85"/>
        <v>3.1873842931920535</v>
      </c>
      <c r="P293" s="712">
        <f t="shared" si="86"/>
        <v>846.71671607849783</v>
      </c>
      <c r="Q293" s="712">
        <f t="shared" si="87"/>
        <v>820.23613354659415</v>
      </c>
      <c r="R293" s="712">
        <f t="shared" si="88"/>
        <v>801.12442658679083</v>
      </c>
      <c r="S293" s="712">
        <f t="shared" si="89"/>
        <v>789.55387778841839</v>
      </c>
      <c r="T293" s="712">
        <f t="shared" si="90"/>
        <v>785.62793803164584</v>
      </c>
    </row>
    <row r="294" spans="2:20">
      <c r="B294" s="582">
        <v>220</v>
      </c>
      <c r="C294" s="712">
        <f t="shared" si="75"/>
        <v>3.2019385593710123</v>
      </c>
      <c r="D294" s="712">
        <f t="shared" si="76"/>
        <v>1520.4019410768249</v>
      </c>
      <c r="E294" s="712">
        <f t="shared" si="77"/>
        <v>847.70873377742294</v>
      </c>
      <c r="F294" s="712">
        <f t="shared" si="78"/>
        <v>479.02834822375831</v>
      </c>
      <c r="G294" s="712">
        <f t="shared" si="79"/>
        <v>342.7040501314973</v>
      </c>
      <c r="H294" s="719">
        <f t="shared" si="80"/>
        <v>299.82832700960211</v>
      </c>
      <c r="I294" s="712">
        <f t="shared" si="81"/>
        <v>299.52437713705717</v>
      </c>
      <c r="J294" s="712">
        <f t="shared" si="82"/>
        <v>299.31587461759625</v>
      </c>
      <c r="K294" s="712">
        <f t="shared" si="83"/>
        <v>299.19414019373772</v>
      </c>
      <c r="L294" s="712">
        <f t="shared" si="84"/>
        <v>299.15400074966919</v>
      </c>
      <c r="N294" s="582">
        <v>220</v>
      </c>
      <c r="O294" s="712">
        <f t="shared" si="85"/>
        <v>3.2019385593710123</v>
      </c>
      <c r="P294" s="712">
        <f t="shared" si="86"/>
        <v>848.43353039490273</v>
      </c>
      <c r="Q294" s="712">
        <f t="shared" si="87"/>
        <v>822.01063190390937</v>
      </c>
      <c r="R294" s="712">
        <f t="shared" si="88"/>
        <v>802.94041230113487</v>
      </c>
      <c r="S294" s="712">
        <f t="shared" si="89"/>
        <v>791.3947755012249</v>
      </c>
      <c r="T294" s="712">
        <f t="shared" si="90"/>
        <v>787.47694500078285</v>
      </c>
    </row>
    <row r="295" spans="2:20">
      <c r="B295" s="582">
        <v>221</v>
      </c>
      <c r="C295" s="712">
        <f t="shared" si="75"/>
        <v>3.2164928255499716</v>
      </c>
      <c r="D295" s="712">
        <f t="shared" si="76"/>
        <v>1520.6109868761214</v>
      </c>
      <c r="E295" s="712">
        <f t="shared" si="77"/>
        <v>849.07981765110719</v>
      </c>
      <c r="F295" s="712">
        <f t="shared" si="78"/>
        <v>480.0762635144402</v>
      </c>
      <c r="G295" s="712">
        <f t="shared" si="79"/>
        <v>343.12549891587724</v>
      </c>
      <c r="H295" s="719">
        <f t="shared" si="80"/>
        <v>299.85426900874705</v>
      </c>
      <c r="I295" s="712">
        <f t="shared" si="81"/>
        <v>299.5473618067806</v>
      </c>
      <c r="J295" s="712">
        <f t="shared" si="82"/>
        <v>299.33676923599592</v>
      </c>
      <c r="K295" s="712">
        <f t="shared" si="83"/>
        <v>299.21378907451822</v>
      </c>
      <c r="L295" s="712">
        <f t="shared" si="84"/>
        <v>299.17323377196044</v>
      </c>
      <c r="N295" s="582">
        <v>221</v>
      </c>
      <c r="O295" s="712">
        <f t="shared" si="85"/>
        <v>3.2164928255499716</v>
      </c>
      <c r="P295" s="712">
        <f t="shared" si="86"/>
        <v>850.14657117781621</v>
      </c>
      <c r="Q295" s="712">
        <f t="shared" si="87"/>
        <v>823.78122993903025</v>
      </c>
      <c r="R295" s="712">
        <f t="shared" si="88"/>
        <v>804.75240650466299</v>
      </c>
      <c r="S295" s="712">
        <f t="shared" si="89"/>
        <v>793.23162694699658</v>
      </c>
      <c r="T295" s="712">
        <f t="shared" si="90"/>
        <v>789.32188787885445</v>
      </c>
    </row>
    <row r="296" spans="2:20">
      <c r="B296" s="582">
        <v>222</v>
      </c>
      <c r="C296" s="712">
        <f t="shared" si="75"/>
        <v>3.2310470917289309</v>
      </c>
      <c r="D296" s="712">
        <f t="shared" si="76"/>
        <v>1520.8189636650784</v>
      </c>
      <c r="E296" s="712">
        <f t="shared" si="77"/>
        <v>850.44420331092874</v>
      </c>
      <c r="F296" s="712">
        <f t="shared" si="78"/>
        <v>481.12281094540759</v>
      </c>
      <c r="G296" s="712">
        <f t="shared" si="79"/>
        <v>343.54798931799951</v>
      </c>
      <c r="H296" s="719">
        <f t="shared" si="80"/>
        <v>299.88042708565922</v>
      </c>
      <c r="I296" s="712">
        <f t="shared" si="81"/>
        <v>299.57055532567574</v>
      </c>
      <c r="J296" s="712">
        <f t="shared" si="82"/>
        <v>299.35786717351357</v>
      </c>
      <c r="K296" s="712">
        <f t="shared" si="83"/>
        <v>299.23363779842788</v>
      </c>
      <c r="L296" s="712">
        <f t="shared" si="84"/>
        <v>299.19266543113815</v>
      </c>
      <c r="N296" s="582">
        <v>222</v>
      </c>
      <c r="O296" s="712">
        <f t="shared" si="85"/>
        <v>3.2310470917289309</v>
      </c>
      <c r="P296" s="712">
        <f t="shared" si="86"/>
        <v>851.85584672141124</v>
      </c>
      <c r="Q296" s="712">
        <f t="shared" si="87"/>
        <v>825.54793622480952</v>
      </c>
      <c r="R296" s="712">
        <f t="shared" si="88"/>
        <v>806.56041797065916</v>
      </c>
      <c r="S296" s="712">
        <f t="shared" si="89"/>
        <v>795.06444101937086</v>
      </c>
      <c r="T296" s="712">
        <f t="shared" si="90"/>
        <v>791.16277559867524</v>
      </c>
    </row>
    <row r="297" spans="2:20">
      <c r="B297" s="582">
        <v>223</v>
      </c>
      <c r="C297" s="712">
        <f t="shared" si="75"/>
        <v>3.2456013579078897</v>
      </c>
      <c r="D297" s="712">
        <f t="shared" si="76"/>
        <v>1521.0258797352321</v>
      </c>
      <c r="E297" s="712">
        <f t="shared" si="77"/>
        <v>851.80194018398993</v>
      </c>
      <c r="F297" s="712">
        <f t="shared" si="78"/>
        <v>482.16797734364064</v>
      </c>
      <c r="G297" s="712">
        <f t="shared" si="79"/>
        <v>343.97150674808393</v>
      </c>
      <c r="H297" s="719">
        <f t="shared" si="80"/>
        <v>299.90680153167034</v>
      </c>
      <c r="I297" s="712">
        <f t="shared" si="81"/>
        <v>299.59395810276828</v>
      </c>
      <c r="J297" s="712">
        <f t="shared" si="82"/>
        <v>299.37916892478847</v>
      </c>
      <c r="K297" s="712">
        <f t="shared" si="83"/>
        <v>299.25368691204409</v>
      </c>
      <c r="L297" s="712">
        <f t="shared" si="84"/>
        <v>299.21229629112383</v>
      </c>
      <c r="N297" s="582">
        <v>223</v>
      </c>
      <c r="O297" s="712">
        <f t="shared" si="85"/>
        <v>3.2456013579078897</v>
      </c>
      <c r="P297" s="712">
        <f t="shared" si="86"/>
        <v>853.56136530163042</v>
      </c>
      <c r="Q297" s="712">
        <f t="shared" si="87"/>
        <v>827.31075931525697</v>
      </c>
      <c r="R297" s="712">
        <f t="shared" si="88"/>
        <v>808.36445545312381</v>
      </c>
      <c r="S297" s="712">
        <f t="shared" si="89"/>
        <v>796.89322659243703</v>
      </c>
      <c r="T297" s="712">
        <f t="shared" si="90"/>
        <v>792.99961707342561</v>
      </c>
    </row>
    <row r="298" spans="2:20">
      <c r="B298" s="582">
        <v>224</v>
      </c>
      <c r="C298" s="712">
        <f t="shared" si="75"/>
        <v>3.260155624086849</v>
      </c>
      <c r="D298" s="712">
        <f t="shared" si="76"/>
        <v>1521.2317432910222</v>
      </c>
      <c r="E298" s="712">
        <f t="shared" si="77"/>
        <v>853.15307722954947</v>
      </c>
      <c r="F298" s="712">
        <f t="shared" si="78"/>
        <v>483.21174981205371</v>
      </c>
      <c r="G298" s="712">
        <f t="shared" si="79"/>
        <v>344.39603668985302</v>
      </c>
      <c r="H298" s="719">
        <f t="shared" si="80"/>
        <v>299.93339263095385</v>
      </c>
      <c r="I298" s="712">
        <f t="shared" si="81"/>
        <v>299.61757053935878</v>
      </c>
      <c r="J298" s="712">
        <f t="shared" si="82"/>
        <v>299.40067497635039</v>
      </c>
      <c r="K298" s="712">
        <f t="shared" si="83"/>
        <v>299.27393695361366</v>
      </c>
      <c r="L298" s="712">
        <f t="shared" si="84"/>
        <v>299.23212690743753</v>
      </c>
      <c r="N298" s="582">
        <v>224</v>
      </c>
      <c r="O298" s="712">
        <f t="shared" si="85"/>
        <v>3.260155624086849</v>
      </c>
      <c r="P298" s="712">
        <f t="shared" si="86"/>
        <v>855.263135176226</v>
      </c>
      <c r="Q298" s="712">
        <f t="shared" si="87"/>
        <v>829.0697077455809</v>
      </c>
      <c r="R298" s="712">
        <f t="shared" si="88"/>
        <v>810.16452768681643</v>
      </c>
      <c r="S298" s="712">
        <f t="shared" si="89"/>
        <v>798.71799252077926</v>
      </c>
      <c r="T298" s="712">
        <f t="shared" si="90"/>
        <v>794.83242119669467</v>
      </c>
    </row>
    <row r="299" spans="2:20">
      <c r="B299" s="582">
        <v>225</v>
      </c>
      <c r="C299" s="712">
        <f t="shared" si="75"/>
        <v>3.2747098902658083</v>
      </c>
      <c r="D299" s="712">
        <f t="shared" si="76"/>
        <v>1521.4365624511699</v>
      </c>
      <c r="E299" s="712">
        <f t="shared" si="77"/>
        <v>854.49766294409471</v>
      </c>
      <c r="F299" s="712">
        <f t="shared" si="78"/>
        <v>484.2541157252279</v>
      </c>
      <c r="G299" s="712">
        <f t="shared" si="79"/>
        <v>344.82156470108112</v>
      </c>
      <c r="H299" s="719">
        <f t="shared" si="80"/>
        <v>299.96020066057395</v>
      </c>
      <c r="I299" s="712">
        <f t="shared" si="81"/>
        <v>299.64139302906625</v>
      </c>
      <c r="J299" s="712">
        <f t="shared" si="82"/>
        <v>299.42238580665907</v>
      </c>
      <c r="K299" s="712">
        <f t="shared" si="83"/>
        <v>299.29438845308903</v>
      </c>
      <c r="L299" s="712">
        <f t="shared" si="84"/>
        <v>299.25215782723251</v>
      </c>
      <c r="N299" s="582">
        <v>225</v>
      </c>
      <c r="O299" s="712">
        <f t="shared" si="85"/>
        <v>3.2747098902658083</v>
      </c>
      <c r="P299" s="712">
        <f t="shared" si="86"/>
        <v>856.96116458479958</v>
      </c>
      <c r="Q299" s="712">
        <f t="shared" si="87"/>
        <v>830.8247900322292</v>
      </c>
      <c r="R299" s="712">
        <f t="shared" si="88"/>
        <v>811.96064338729764</v>
      </c>
      <c r="S299" s="712">
        <f t="shared" si="89"/>
        <v>800.5387476395199</v>
      </c>
      <c r="T299" s="712">
        <f t="shared" si="90"/>
        <v>796.66119684252351</v>
      </c>
    </row>
    <row r="300" spans="2:20">
      <c r="B300" s="582">
        <v>226</v>
      </c>
      <c r="C300" s="712">
        <f t="shared" si="75"/>
        <v>3.2892641564447676</v>
      </c>
      <c r="D300" s="712">
        <f t="shared" si="76"/>
        <v>1521.6403452500138</v>
      </c>
      <c r="E300" s="712">
        <f t="shared" si="77"/>
        <v>855.8357453663541</v>
      </c>
      <c r="F300" s="712">
        <f t="shared" si="78"/>
        <v>485.29506272520757</v>
      </c>
      <c r="G300" s="712">
        <f t="shared" si="79"/>
        <v>345.24807641411962</v>
      </c>
      <c r="H300" s="719">
        <f t="shared" si="80"/>
        <v>299.98722589053568</v>
      </c>
      <c r="I300" s="712">
        <f t="shared" si="81"/>
        <v>299.66542595787274</v>
      </c>
      <c r="J300" s="712">
        <f t="shared" si="82"/>
        <v>299.44430188614376</v>
      </c>
      <c r="K300" s="712">
        <f t="shared" si="83"/>
        <v>299.31504193216477</v>
      </c>
      <c r="L300" s="712">
        <f t="shared" si="84"/>
        <v>299.27238958933083</v>
      </c>
      <c r="N300" s="582">
        <v>226</v>
      </c>
      <c r="O300" s="712">
        <f t="shared" si="85"/>
        <v>3.2892641564447676</v>
      </c>
      <c r="P300" s="712">
        <f t="shared" si="86"/>
        <v>858.6554617488423</v>
      </c>
      <c r="Q300" s="712">
        <f t="shared" si="87"/>
        <v>832.5760146729308</v>
      </c>
      <c r="R300" s="712">
        <f t="shared" si="88"/>
        <v>813.75281125097115</v>
      </c>
      <c r="S300" s="712">
        <f t="shared" si="89"/>
        <v>802.3555007643613</v>
      </c>
      <c r="T300" s="712">
        <f t="shared" si="90"/>
        <v>798.48595286544867</v>
      </c>
    </row>
    <row r="301" spans="2:20">
      <c r="B301" s="582">
        <v>227</v>
      </c>
      <c r="C301" s="712">
        <f t="shared" si="75"/>
        <v>3.3038184226237264</v>
      </c>
      <c r="D301" s="712">
        <f t="shared" si="76"/>
        <v>1521.8430996388033</v>
      </c>
      <c r="E301" s="712">
        <f t="shared" si="77"/>
        <v>857.16737208225175</v>
      </c>
      <c r="F301" s="712">
        <f t="shared" si="78"/>
        <v>486.33457871735982</v>
      </c>
      <c r="G301" s="712">
        <f t="shared" si="79"/>
        <v>345.67555753639874</v>
      </c>
      <c r="H301" s="719">
        <f t="shared" si="80"/>
        <v>300.01446858383417</v>
      </c>
      <c r="I301" s="712">
        <f t="shared" si="81"/>
        <v>299.68966970416761</v>
      </c>
      <c r="J301" s="712">
        <f t="shared" si="82"/>
        <v>299.46642367724314</v>
      </c>
      <c r="K301" s="712">
        <f t="shared" si="83"/>
        <v>299.33589790431472</v>
      </c>
      <c r="L301" s="712">
        <f t="shared" si="84"/>
        <v>299.29282272425945</v>
      </c>
      <c r="N301" s="582">
        <v>227</v>
      </c>
      <c r="O301" s="712">
        <f t="shared" si="85"/>
        <v>3.3038184226237264</v>
      </c>
      <c r="P301" s="712">
        <f t="shared" si="86"/>
        <v>860.3460348717748</v>
      </c>
      <c r="Q301" s="712">
        <f t="shared" si="87"/>
        <v>834.32339014673687</v>
      </c>
      <c r="R301" s="712">
        <f t="shared" si="88"/>
        <v>815.54103995512617</v>
      </c>
      <c r="S301" s="712">
        <f t="shared" si="89"/>
        <v>804.16826069162926</v>
      </c>
      <c r="T301" s="712">
        <f t="shared" si="90"/>
        <v>800.30669810054394</v>
      </c>
    </row>
    <row r="302" spans="2:20">
      <c r="B302" s="582">
        <v>228</v>
      </c>
      <c r="C302" s="712">
        <f t="shared" si="75"/>
        <v>3.3183726888026857</v>
      </c>
      <c r="D302" s="712">
        <f t="shared" si="76"/>
        <v>1522.0448334869563</v>
      </c>
      <c r="E302" s="712">
        <f t="shared" si="77"/>
        <v>858.49259022980482</v>
      </c>
      <c r="F302" s="712">
        <f t="shared" si="78"/>
        <v>487.37265186629566</v>
      </c>
      <c r="G302" s="712">
        <f t="shared" si="79"/>
        <v>346.10399385090608</v>
      </c>
      <c r="H302" s="719">
        <f t="shared" si="80"/>
        <v>300.04192899650428</v>
      </c>
      <c r="I302" s="712">
        <f t="shared" si="81"/>
        <v>299.71412463879204</v>
      </c>
      <c r="J302" s="712">
        <f t="shared" si="82"/>
        <v>299.48875163444586</v>
      </c>
      <c r="K302" s="712">
        <f t="shared" si="83"/>
        <v>299.35695687482945</v>
      </c>
      <c r="L302" s="712">
        <f t="shared" si="84"/>
        <v>299.31345775428667</v>
      </c>
      <c r="N302" s="582">
        <v>228</v>
      </c>
      <c r="O302" s="712">
        <f t="shared" si="85"/>
        <v>3.3183726888026857</v>
      </c>
      <c r="P302" s="712">
        <f t="shared" si="86"/>
        <v>862.03289213898654</v>
      </c>
      <c r="Q302" s="712">
        <f t="shared" si="87"/>
        <v>836.06692491406125</v>
      </c>
      <c r="R302" s="712">
        <f t="shared" si="88"/>
        <v>817.32533815797956</v>
      </c>
      <c r="S302" s="712">
        <f t="shared" si="89"/>
        <v>805.97703619831532</v>
      </c>
      <c r="T302" s="712">
        <f t="shared" si="90"/>
        <v>802.12344136346417</v>
      </c>
    </row>
    <row r="303" spans="2:20">
      <c r="B303" s="582">
        <v>229</v>
      </c>
      <c r="C303" s="712">
        <f t="shared" si="75"/>
        <v>3.3329269549816449</v>
      </c>
      <c r="D303" s="712">
        <f t="shared" si="76"/>
        <v>1522.2455545832777</v>
      </c>
      <c r="E303" s="712">
        <f t="shared" si="77"/>
        <v>859.81144650396345</v>
      </c>
      <c r="F303" s="712">
        <f t="shared" si="78"/>
        <v>488.40927059185248</v>
      </c>
      <c r="G303" s="712">
        <f t="shared" si="79"/>
        <v>346.53337121664305</v>
      </c>
      <c r="H303" s="719">
        <f t="shared" si="80"/>
        <v>300.06960737766991</v>
      </c>
      <c r="I303" s="712">
        <f t="shared" si="81"/>
        <v>299.73879112508394</v>
      </c>
      <c r="J303" s="712">
        <f t="shared" si="82"/>
        <v>299.51128620433087</v>
      </c>
      <c r="K303" s="712">
        <f t="shared" si="83"/>
        <v>299.37821934085446</v>
      </c>
      <c r="L303" s="712">
        <f t="shared" si="84"/>
        <v>299.3342951934593</v>
      </c>
      <c r="N303" s="582">
        <v>229</v>
      </c>
      <c r="O303" s="712">
        <f t="shared" si="85"/>
        <v>3.3329269549816449</v>
      </c>
      <c r="P303" s="712">
        <f t="shared" si="86"/>
        <v>863.71604171787556</v>
      </c>
      <c r="Q303" s="712">
        <f t="shared" si="87"/>
        <v>837.80662741672268</v>
      </c>
      <c r="R303" s="712">
        <f t="shared" si="88"/>
        <v>819.10571449871713</v>
      </c>
      <c r="S303" s="712">
        <f t="shared" si="89"/>
        <v>807.78183604211949</v>
      </c>
      <c r="T303" s="712">
        <f t="shared" si="90"/>
        <v>803.9361914504874</v>
      </c>
    </row>
    <row r="304" spans="2:20">
      <c r="B304" s="582">
        <v>230</v>
      </c>
      <c r="C304" s="712">
        <f t="shared" si="75"/>
        <v>3.3474812211606038</v>
      </c>
      <c r="D304" s="712">
        <f t="shared" si="76"/>
        <v>1522.4452706371444</v>
      </c>
      <c r="E304" s="712">
        <f t="shared" si="77"/>
        <v>861.12398716139455</v>
      </c>
      <c r="F304" s="712">
        <f t="shared" si="78"/>
        <v>489.44442356513645</v>
      </c>
      <c r="G304" s="712">
        <f t="shared" si="79"/>
        <v>346.96367556905921</v>
      </c>
      <c r="H304" s="719">
        <f t="shared" si="80"/>
        <v>300.09750396959373</v>
      </c>
      <c r="I304" s="712">
        <f t="shared" si="81"/>
        <v>299.76366951892243</v>
      </c>
      <c r="J304" s="712">
        <f t="shared" si="82"/>
        <v>299.53402782560886</v>
      </c>
      <c r="K304" s="712">
        <f t="shared" si="83"/>
        <v>299.39968579142823</v>
      </c>
      <c r="L304" s="712">
        <f t="shared" si="84"/>
        <v>299.35533554764004</v>
      </c>
      <c r="N304" s="582">
        <v>230</v>
      </c>
      <c r="O304" s="712">
        <f t="shared" si="85"/>
        <v>3.3474812211606038</v>
      </c>
      <c r="P304" s="712">
        <f t="shared" si="86"/>
        <v>865.39549175788829</v>
      </c>
      <c r="Q304" s="712">
        <f t="shared" si="87"/>
        <v>839.54250607798394</v>
      </c>
      <c r="R304" s="712">
        <f t="shared" si="88"/>
        <v>820.88217759753627</v>
      </c>
      <c r="S304" s="712">
        <f t="shared" si="89"/>
        <v>809.58266896149223</v>
      </c>
      <c r="T304" s="712">
        <f t="shared" si="90"/>
        <v>805.74495713855742</v>
      </c>
    </row>
    <row r="305" spans="2:20">
      <c r="B305" s="582">
        <v>231</v>
      </c>
      <c r="C305" s="712">
        <f t="shared" si="75"/>
        <v>3.362035487339563</v>
      </c>
      <c r="D305" s="712">
        <f t="shared" si="76"/>
        <v>1522.643989279657</v>
      </c>
      <c r="E305" s="712">
        <f t="shared" si="77"/>
        <v>862.43025802521061</v>
      </c>
      <c r="F305" s="712">
        <f t="shared" si="78"/>
        <v>490.4780997046243</v>
      </c>
      <c r="G305" s="712">
        <f t="shared" si="79"/>
        <v>347.39489292046483</v>
      </c>
      <c r="H305" s="719">
        <f t="shared" si="80"/>
        <v>300.12561900772653</v>
      </c>
      <c r="I305" s="712">
        <f t="shared" si="81"/>
        <v>299.78876016877348</v>
      </c>
      <c r="J305" s="712">
        <f t="shared" si="82"/>
        <v>299.55697692916328</v>
      </c>
      <c r="K305" s="712">
        <f t="shared" si="83"/>
        <v>299.42135670752134</v>
      </c>
      <c r="L305" s="712">
        <f t="shared" si="84"/>
        <v>299.37657931454521</v>
      </c>
      <c r="N305" s="582">
        <v>231</v>
      </c>
      <c r="O305" s="712">
        <f t="shared" si="85"/>
        <v>3.362035487339563</v>
      </c>
      <c r="P305" s="712">
        <f t="shared" si="86"/>
        <v>867.07125039055848</v>
      </c>
      <c r="Q305" s="712">
        <f t="shared" si="87"/>
        <v>841.27456930259473</v>
      </c>
      <c r="R305" s="712">
        <f t="shared" si="88"/>
        <v>822.65473605568707</v>
      </c>
      <c r="S305" s="712">
        <f t="shared" si="89"/>
        <v>811.37954367567727</v>
      </c>
      <c r="T305" s="712">
        <f t="shared" si="90"/>
        <v>807.54974718532662</v>
      </c>
    </row>
    <row r="306" spans="2:20">
      <c r="B306" s="582">
        <v>232</v>
      </c>
      <c r="C306" s="712">
        <f t="shared" si="75"/>
        <v>3.3765897535185223</v>
      </c>
      <c r="D306" s="712">
        <f t="shared" si="76"/>
        <v>1522.8417180647607</v>
      </c>
      <c r="E306" s="712">
        <f t="shared" si="77"/>
        <v>863.73030448964244</v>
      </c>
      <c r="F306" s="712">
        <f t="shared" si="78"/>
        <v>491.51028817232344</v>
      </c>
      <c r="G306" s="712">
        <f t="shared" si="79"/>
        <v>347.82700936042255</v>
      </c>
      <c r="H306" s="719">
        <f t="shared" si="80"/>
        <v>300.15395272075631</v>
      </c>
      <c r="I306" s="712">
        <f t="shared" si="81"/>
        <v>299.81406341573478</v>
      </c>
      <c r="J306" s="712">
        <f t="shared" si="82"/>
        <v>299.58013393809216</v>
      </c>
      <c r="K306" s="712">
        <f t="shared" si="83"/>
        <v>299.44323256207531</v>
      </c>
      <c r="L306" s="712">
        <f t="shared" si="84"/>
        <v>299.39802698378361</v>
      </c>
      <c r="N306" s="582">
        <v>232</v>
      </c>
      <c r="O306" s="712">
        <f t="shared" si="85"/>
        <v>3.3765897535185223</v>
      </c>
      <c r="P306" s="712">
        <f t="shared" si="86"/>
        <v>868.74332572954722</v>
      </c>
      <c r="Q306" s="712">
        <f t="shared" si="87"/>
        <v>843.00282547683014</v>
      </c>
      <c r="R306" s="712">
        <f t="shared" si="88"/>
        <v>824.42339845551442</v>
      </c>
      <c r="S306" s="712">
        <f t="shared" si="89"/>
        <v>813.17246888475302</v>
      </c>
      <c r="T306" s="712">
        <f t="shared" si="90"/>
        <v>809.35057032919826</v>
      </c>
    </row>
    <row r="307" spans="2:20">
      <c r="B307" s="582">
        <v>233</v>
      </c>
      <c r="C307" s="712">
        <f t="shared" si="75"/>
        <v>3.3911440196974816</v>
      </c>
      <c r="D307" s="712">
        <f t="shared" si="76"/>
        <v>1523.0384644703354</v>
      </c>
      <c r="E307" s="712">
        <f t="shared" si="77"/>
        <v>865.02417152465819</v>
      </c>
      <c r="F307" s="712">
        <f t="shared" si="78"/>
        <v>492.54097836998938</v>
      </c>
      <c r="G307" s="712">
        <f t="shared" si="79"/>
        <v>348.26001105611851</v>
      </c>
      <c r="H307" s="719">
        <f t="shared" si="80"/>
        <v>300.18250533065805</v>
      </c>
      <c r="I307" s="712">
        <f t="shared" si="81"/>
        <v>299.83957959358111</v>
      </c>
      <c r="J307" s="712">
        <f t="shared" si="82"/>
        <v>299.60349926774984</v>
      </c>
      <c r="K307" s="712">
        <f t="shared" si="83"/>
        <v>299.46531382004252</v>
      </c>
      <c r="L307" s="712">
        <f t="shared" si="84"/>
        <v>299.41967903689465</v>
      </c>
      <c r="N307" s="582">
        <v>233</v>
      </c>
      <c r="O307" s="712">
        <f t="shared" si="85"/>
        <v>3.3911440196974816</v>
      </c>
      <c r="P307" s="712">
        <f t="shared" si="86"/>
        <v>870.41172587068161</v>
      </c>
      <c r="Q307" s="712">
        <f t="shared" si="87"/>
        <v>844.72728296853313</v>
      </c>
      <c r="R307" s="712">
        <f t="shared" si="88"/>
        <v>826.18817336049915</v>
      </c>
      <c r="S307" s="712">
        <f t="shared" si="89"/>
        <v>814.96145326967599</v>
      </c>
      <c r="T307" s="712">
        <f t="shared" si="90"/>
        <v>811.14743528936845</v>
      </c>
    </row>
    <row r="308" spans="2:20">
      <c r="B308" s="582">
        <v>234</v>
      </c>
      <c r="C308" s="712">
        <f t="shared" si="75"/>
        <v>3.4056982858764404</v>
      </c>
      <c r="D308" s="712">
        <f t="shared" si="76"/>
        <v>1523.2342358992582</v>
      </c>
      <c r="E308" s="712">
        <f t="shared" si="77"/>
        <v>866.31190368052842</v>
      </c>
      <c r="F308" s="712">
        <f t="shared" si="78"/>
        <v>493.5701599354</v>
      </c>
      <c r="G308" s="712">
        <f t="shared" si="79"/>
        <v>348.69388425271285</v>
      </c>
      <c r="H308" s="719">
        <f t="shared" si="80"/>
        <v>300.21127705274256</v>
      </c>
      <c r="I308" s="712">
        <f t="shared" si="81"/>
        <v>299.86530902880997</v>
      </c>
      <c r="J308" s="712">
        <f t="shared" si="82"/>
        <v>299.62707332578907</v>
      </c>
      <c r="K308" s="712">
        <f t="shared" si="83"/>
        <v>299.48760093842611</v>
      </c>
      <c r="L308" s="712">
        <f t="shared" si="84"/>
        <v>299.44153594738782</v>
      </c>
      <c r="N308" s="582">
        <v>234</v>
      </c>
      <c r="O308" s="712">
        <f t="shared" si="85"/>
        <v>3.4056982858764404</v>
      </c>
      <c r="P308" s="712">
        <f t="shared" si="86"/>
        <v>872.07645889199443</v>
      </c>
      <c r="Q308" s="712">
        <f t="shared" si="87"/>
        <v>846.44795012715383</v>
      </c>
      <c r="R308" s="712">
        <f t="shared" si="88"/>
        <v>827.94906931529965</v>
      </c>
      <c r="S308" s="712">
        <f t="shared" si="89"/>
        <v>816.74650549232172</v>
      </c>
      <c r="T308" s="712">
        <f t="shared" si="90"/>
        <v>812.94035076586863</v>
      </c>
    </row>
    <row r="309" spans="2:20">
      <c r="B309" s="582">
        <v>235</v>
      </c>
      <c r="C309" s="712">
        <f t="shared" si="75"/>
        <v>3.4202525520553997</v>
      </c>
      <c r="D309" s="712">
        <f t="shared" si="76"/>
        <v>1523.4290396804383</v>
      </c>
      <c r="E309" s="712">
        <f t="shared" si="77"/>
        <v>867.59354509233742</v>
      </c>
      <c r="F309" s="712">
        <f t="shared" si="78"/>
        <v>494.59782273868541</v>
      </c>
      <c r="G309" s="712">
        <f t="shared" si="79"/>
        <v>349.12861527367107</v>
      </c>
      <c r="H309" s="719">
        <f t="shared" si="80"/>
        <v>300.24026809570591</v>
      </c>
      <c r="I309" s="712">
        <f t="shared" si="81"/>
        <v>299.89125204068705</v>
      </c>
      <c r="J309" s="712">
        <f t="shared" si="82"/>
        <v>299.65085651220375</v>
      </c>
      <c r="K309" s="712">
        <f t="shared" si="83"/>
        <v>299.51009436631989</v>
      </c>
      <c r="L309" s="712">
        <f t="shared" si="84"/>
        <v>299.46359818078218</v>
      </c>
      <c r="N309" s="582">
        <v>235</v>
      </c>
      <c r="O309" s="712">
        <f t="shared" si="85"/>
        <v>3.4202525520553997</v>
      </c>
      <c r="P309" s="712">
        <f t="shared" si="86"/>
        <v>873.7375328537629</v>
      </c>
      <c r="Q309" s="712">
        <f t="shared" si="87"/>
        <v>848.16483528379069</v>
      </c>
      <c r="R309" s="712">
        <f t="shared" si="88"/>
        <v>829.70609484579336</v>
      </c>
      <c r="S309" s="712">
        <f t="shared" si="89"/>
        <v>818.52763419552673</v>
      </c>
      <c r="T309" s="712">
        <f t="shared" si="90"/>
        <v>814.72932543960826</v>
      </c>
    </row>
    <row r="310" spans="2:20">
      <c r="B310" s="582">
        <v>236</v>
      </c>
      <c r="C310" s="712">
        <f t="shared" si="75"/>
        <v>3.434806818234359</v>
      </c>
      <c r="D310" s="712">
        <f t="shared" si="76"/>
        <v>1523.6228830698262</v>
      </c>
      <c r="E310" s="712">
        <f t="shared" si="77"/>
        <v>868.86913948444351</v>
      </c>
      <c r="F310" s="712">
        <f t="shared" si="78"/>
        <v>495.62395687871287</v>
      </c>
      <c r="G310" s="712">
        <f t="shared" si="79"/>
        <v>349.56419052107589</v>
      </c>
      <c r="H310" s="719">
        <f t="shared" si="80"/>
        <v>300.26947866167848</v>
      </c>
      <c r="I310" s="712">
        <f t="shared" si="81"/>
        <v>299.91740894129174</v>
      </c>
      <c r="J310" s="712">
        <f t="shared" si="82"/>
        <v>299.67484921937142</v>
      </c>
      <c r="K310" s="712">
        <f t="shared" si="83"/>
        <v>299.53279454494935</v>
      </c>
      <c r="L310" s="712">
        <f t="shared" si="84"/>
        <v>299.48586619464629</v>
      </c>
      <c r="N310" s="582">
        <v>236</v>
      </c>
      <c r="O310" s="712">
        <f t="shared" si="85"/>
        <v>3.434806818234359</v>
      </c>
      <c r="P310" s="712">
        <f t="shared" si="86"/>
        <v>875.39495579854804</v>
      </c>
      <c r="Q310" s="712">
        <f t="shared" si="87"/>
        <v>849.87794675123018</v>
      </c>
      <c r="R310" s="712">
        <f t="shared" si="88"/>
        <v>831.45925845911802</v>
      </c>
      <c r="S310" s="712">
        <f t="shared" si="89"/>
        <v>820.30484800313138</v>
      </c>
      <c r="T310" s="712">
        <f t="shared" si="90"/>
        <v>816.51436797241547</v>
      </c>
    </row>
    <row r="311" spans="2:20">
      <c r="B311" s="582">
        <v>237</v>
      </c>
      <c r="C311" s="712">
        <f t="shared" si="75"/>
        <v>3.4493610844133178</v>
      </c>
      <c r="D311" s="712">
        <f t="shared" si="76"/>
        <v>1523.8157732513982</v>
      </c>
      <c r="E311" s="712">
        <f t="shared" si="77"/>
        <v>870.13873017488515</v>
      </c>
      <c r="F311" s="712">
        <f t="shared" si="78"/>
        <v>496.64855267952595</v>
      </c>
      <c r="G311" s="712">
        <f t="shared" si="79"/>
        <v>350.00059647591979</v>
      </c>
      <c r="H311" s="719">
        <f t="shared" si="80"/>
        <v>300.29890894627385</v>
      </c>
      <c r="I311" s="712">
        <f t="shared" si="81"/>
        <v>299.94378003556346</v>
      </c>
      <c r="J311" s="712">
        <f t="shared" si="82"/>
        <v>299.69905183209607</v>
      </c>
      <c r="K311" s="712">
        <f t="shared" si="83"/>
        <v>299.55570190771255</v>
      </c>
      <c r="L311" s="712">
        <f t="shared" si="84"/>
        <v>299.50834043863819</v>
      </c>
      <c r="N311" s="582">
        <v>237</v>
      </c>
      <c r="O311" s="712">
        <f t="shared" si="85"/>
        <v>3.4493610844133178</v>
      </c>
      <c r="P311" s="712">
        <f t="shared" si="86"/>
        <v>877.04873575123327</v>
      </c>
      <c r="Q311" s="712">
        <f t="shared" si="87"/>
        <v>851.5872928239877</v>
      </c>
      <c r="R311" s="712">
        <f t="shared" si="88"/>
        <v>833.20856864371262</v>
      </c>
      <c r="S311" s="712">
        <f t="shared" si="89"/>
        <v>822.07815552002046</v>
      </c>
      <c r="T311" s="712">
        <f t="shared" si="90"/>
        <v>818.29548700708017</v>
      </c>
    </row>
    <row r="312" spans="2:20">
      <c r="B312" s="582">
        <v>238</v>
      </c>
      <c r="C312" s="712">
        <f t="shared" si="75"/>
        <v>3.4639153505922771</v>
      </c>
      <c r="D312" s="712">
        <f t="shared" si="76"/>
        <v>1524.0077173381173</v>
      </c>
      <c r="E312" s="712">
        <f t="shared" si="77"/>
        <v>871.4023600797376</v>
      </c>
      <c r="F312" s="712">
        <f t="shared" si="78"/>
        <v>497.67160068683648</v>
      </c>
      <c r="G312" s="712">
        <f t="shared" si="79"/>
        <v>350.43781969837943</v>
      </c>
      <c r="H312" s="719">
        <f t="shared" si="80"/>
        <v>300.32855913863818</v>
      </c>
      <c r="I312" s="712">
        <f t="shared" si="81"/>
        <v>299.9703656213469</v>
      </c>
      <c r="J312" s="712">
        <f t="shared" si="82"/>
        <v>299.72346472765139</v>
      </c>
      <c r="K312" s="712">
        <f t="shared" si="83"/>
        <v>299.57881688022098</v>
      </c>
      <c r="L312" s="712">
        <f t="shared" si="84"/>
        <v>299.5310213545464</v>
      </c>
      <c r="N312" s="582">
        <v>238</v>
      </c>
      <c r="O312" s="712">
        <f t="shared" si="85"/>
        <v>3.4639153505922771</v>
      </c>
      <c r="P312" s="712">
        <f t="shared" si="86"/>
        <v>878.69888071906348</v>
      </c>
      <c r="Q312" s="712">
        <f t="shared" si="87"/>
        <v>853.29288177834724</v>
      </c>
      <c r="R312" s="712">
        <f t="shared" si="88"/>
        <v>834.95403386935902</v>
      </c>
      <c r="S312" s="712">
        <f t="shared" si="89"/>
        <v>823.84756533216557</v>
      </c>
      <c r="T312" s="712">
        <f t="shared" si="90"/>
        <v>820.07269116739576</v>
      </c>
    </row>
    <row r="313" spans="2:20">
      <c r="B313" s="582">
        <v>239</v>
      </c>
      <c r="C313" s="712">
        <f t="shared" si="75"/>
        <v>3.4784696167712363</v>
      </c>
      <c r="D313" s="712">
        <f t="shared" si="76"/>
        <v>1524.1987223728727</v>
      </c>
      <c r="E313" s="712">
        <f t="shared" si="77"/>
        <v>872.66007171741762</v>
      </c>
      <c r="F313" s="712">
        <f t="shared" si="78"/>
        <v>498.69309166456992</v>
      </c>
      <c r="G313" s="712">
        <f t="shared" si="79"/>
        <v>350.87584682807238</v>
      </c>
      <c r="H313" s="719">
        <f t="shared" si="80"/>
        <v>300.3584294214985</v>
      </c>
      <c r="I313" s="712">
        <f t="shared" si="81"/>
        <v>299.99716598943826</v>
      </c>
      <c r="J313" s="712">
        <f t="shared" si="82"/>
        <v>299.74808827582405</v>
      </c>
      <c r="K313" s="712">
        <f t="shared" si="83"/>
        <v>299.60213988034172</v>
      </c>
      <c r="L313" s="712">
        <f t="shared" si="84"/>
        <v>299.55390937633024</v>
      </c>
      <c r="N313" s="582">
        <v>239</v>
      </c>
      <c r="O313" s="712">
        <f t="shared" si="85"/>
        <v>3.4784696167712363</v>
      </c>
      <c r="P313" s="712">
        <f t="shared" si="86"/>
        <v>880.34539869168373</v>
      </c>
      <c r="Q313" s="712">
        <f t="shared" si="87"/>
        <v>854.99472187240178</v>
      </c>
      <c r="R313" s="712">
        <f t="shared" si="88"/>
        <v>836.69566258722216</v>
      </c>
      <c r="S313" s="712">
        <f t="shared" si="89"/>
        <v>825.61308600666644</v>
      </c>
      <c r="T313" s="712">
        <f t="shared" si="90"/>
        <v>821.84598905820042</v>
      </c>
    </row>
    <row r="314" spans="2:20">
      <c r="B314" s="582">
        <v>240</v>
      </c>
      <c r="C314" s="712">
        <f t="shared" si="75"/>
        <v>3.4930238829501956</v>
      </c>
      <c r="D314" s="712">
        <f t="shared" si="76"/>
        <v>1524.3887953293956</v>
      </c>
      <c r="E314" s="712">
        <f t="shared" si="77"/>
        <v>873.91190721293867</v>
      </c>
      <c r="F314" s="712">
        <f t="shared" si="78"/>
        <v>499.71301659146144</v>
      </c>
      <c r="G314" s="712">
        <f t="shared" si="79"/>
        <v>351.31466458429526</v>
      </c>
      <c r="H314" s="719">
        <f t="shared" si="80"/>
        <v>300.38851997121196</v>
      </c>
      <c r="I314" s="712">
        <f t="shared" si="81"/>
        <v>300.02418142363155</v>
      </c>
      <c r="J314" s="712">
        <f t="shared" si="82"/>
        <v>299.77292283895724</v>
      </c>
      <c r="K314" s="712">
        <f t="shared" si="83"/>
        <v>299.62567131823869</v>
      </c>
      <c r="L314" s="712">
        <f t="shared" si="84"/>
        <v>299.57700493016154</v>
      </c>
      <c r="N314" s="582">
        <v>240</v>
      </c>
      <c r="O314" s="712">
        <f t="shared" si="85"/>
        <v>3.4930238829501956</v>
      </c>
      <c r="P314" s="712">
        <f t="shared" si="86"/>
        <v>881.98829764117818</v>
      </c>
      <c r="Q314" s="712">
        <f t="shared" si="87"/>
        <v>856.69282134609296</v>
      </c>
      <c r="R314" s="712">
        <f t="shared" si="88"/>
        <v>838.43346322989169</v>
      </c>
      <c r="S314" s="712">
        <f t="shared" si="89"/>
        <v>827.37472609179213</v>
      </c>
      <c r="T314" s="712">
        <f t="shared" si="90"/>
        <v>823.61538926541914</v>
      </c>
    </row>
    <row r="315" spans="2:20">
      <c r="B315" s="582">
        <v>241</v>
      </c>
      <c r="C315" s="712">
        <f t="shared" si="75"/>
        <v>3.5075781491291544</v>
      </c>
      <c r="D315" s="712">
        <f t="shared" si="76"/>
        <v>1524.5779431131568</v>
      </c>
      <c r="E315" s="712">
        <f t="shared" si="77"/>
        <v>875.15790830211631</v>
      </c>
      <c r="F315" s="712">
        <f t="shared" si="78"/>
        <v>500.7313666577038</v>
      </c>
      <c r="G315" s="712">
        <f t="shared" si="79"/>
        <v>351.75425976624524</v>
      </c>
      <c r="H315" s="719">
        <f t="shared" si="80"/>
        <v>300.41883095781429</v>
      </c>
      <c r="I315" s="712">
        <f t="shared" si="81"/>
        <v>300.05141220076416</v>
      </c>
      <c r="J315" s="712">
        <f t="shared" si="82"/>
        <v>299.79796877199448</v>
      </c>
      <c r="K315" s="712">
        <f t="shared" si="83"/>
        <v>299.64941159641495</v>
      </c>
      <c r="L315" s="712">
        <f t="shared" si="84"/>
        <v>299.60030843446589</v>
      </c>
      <c r="N315" s="582">
        <v>241</v>
      </c>
      <c r="O315" s="712">
        <f t="shared" si="85"/>
        <v>3.5075781491291544</v>
      </c>
      <c r="P315" s="712">
        <f t="shared" si="86"/>
        <v>883.62758552210823</v>
      </c>
      <c r="Q315" s="712">
        <f t="shared" si="87"/>
        <v>858.38718842125127</v>
      </c>
      <c r="R315" s="712">
        <f t="shared" si="88"/>
        <v>840.16744421142278</v>
      </c>
      <c r="S315" s="712">
        <f t="shared" si="89"/>
        <v>829.13249411702316</v>
      </c>
      <c r="T315" s="712">
        <f t="shared" si="90"/>
        <v>825.38090035610492</v>
      </c>
    </row>
    <row r="316" spans="2:20">
      <c r="B316" s="582">
        <v>242</v>
      </c>
      <c r="C316" s="712">
        <f t="shared" si="75"/>
        <v>3.5221324153081137</v>
      </c>
      <c r="D316" s="712">
        <f t="shared" si="76"/>
        <v>1524.7661725622424</v>
      </c>
      <c r="E316" s="712">
        <f t="shared" si="77"/>
        <v>876.39811633572424</v>
      </c>
      <c r="F316" s="712">
        <f t="shared" si="78"/>
        <v>501.74813326164508</v>
      </c>
      <c r="G316" s="712">
        <f t="shared" si="79"/>
        <v>352.19461925322469</v>
      </c>
      <c r="H316" s="719">
        <f t="shared" si="80"/>
        <v>300.44936254506837</v>
      </c>
      <c r="I316" s="712">
        <f t="shared" si="81"/>
        <v>300.07885859076339</v>
      </c>
      <c r="J316" s="712">
        <f t="shared" si="82"/>
        <v>299.82322642252336</v>
      </c>
      <c r="K316" s="712">
        <f t="shared" si="83"/>
        <v>299.67336110975509</v>
      </c>
      <c r="L316" s="712">
        <f t="shared" si="84"/>
        <v>299.62382029996434</v>
      </c>
      <c r="N316" s="582">
        <v>242</v>
      </c>
      <c r="O316" s="712">
        <f t="shared" si="85"/>
        <v>3.5221324153081137</v>
      </c>
      <c r="P316" s="712">
        <f t="shared" si="86"/>
        <v>885.26327027155116</v>
      </c>
      <c r="Q316" s="712">
        <f t="shared" si="87"/>
        <v>860.07783130163568</v>
      </c>
      <c r="R316" s="712">
        <f t="shared" si="88"/>
        <v>841.89761392737614</v>
      </c>
      <c r="S316" s="712">
        <f t="shared" si="89"/>
        <v>830.88639859309239</v>
      </c>
      <c r="T316" s="712">
        <f t="shared" si="90"/>
        <v>827.1425308784809</v>
      </c>
    </row>
    <row r="317" spans="2:20">
      <c r="B317" s="582">
        <v>243</v>
      </c>
      <c r="C317" s="712">
        <f t="shared" si="75"/>
        <v>3.536686681487073</v>
      </c>
      <c r="D317" s="712">
        <f t="shared" si="76"/>
        <v>1524.953490448213</v>
      </c>
      <c r="E317" s="712">
        <f t="shared" si="77"/>
        <v>877.63257228360237</v>
      </c>
      <c r="F317" s="712">
        <f t="shared" si="78"/>
        <v>502.76330800653562</v>
      </c>
      <c r="G317" s="712">
        <f t="shared" si="79"/>
        <v>352.63573000482876</v>
      </c>
      <c r="H317" s="719">
        <f t="shared" si="80"/>
        <v>300.48011489051277</v>
      </c>
      <c r="I317" s="712">
        <f t="shared" si="81"/>
        <v>300.10652085669255</v>
      </c>
      <c r="J317" s="712">
        <f t="shared" si="82"/>
        <v>299.84869613081963</v>
      </c>
      <c r="K317" s="712">
        <f t="shared" si="83"/>
        <v>299.6975202455676</v>
      </c>
      <c r="L317" s="712">
        <f t="shared" si="84"/>
        <v>299.64754092971572</v>
      </c>
      <c r="N317" s="582">
        <v>243</v>
      </c>
      <c r="O317" s="712">
        <f t="shared" si="85"/>
        <v>3.536686681487073</v>
      </c>
      <c r="P317" s="712">
        <f t="shared" si="86"/>
        <v>886.89535980913899</v>
      </c>
      <c r="Q317" s="712">
        <f t="shared" si="87"/>
        <v>861.76475817297342</v>
      </c>
      <c r="R317" s="712">
        <f t="shared" si="88"/>
        <v>843.62398075485953</v>
      </c>
      <c r="S317" s="712">
        <f t="shared" si="89"/>
        <v>832.63644801202588</v>
      </c>
      <c r="T317" s="712">
        <f t="shared" si="90"/>
        <v>828.90028936198098</v>
      </c>
    </row>
    <row r="318" spans="2:20">
      <c r="B318" s="582">
        <v>244</v>
      </c>
      <c r="C318" s="712">
        <f t="shared" si="75"/>
        <v>3.5512409476660318</v>
      </c>
      <c r="D318" s="712">
        <f t="shared" si="76"/>
        <v>1525.139903476942</v>
      </c>
      <c r="E318" s="712">
        <f t="shared" si="77"/>
        <v>878.86131673871705</v>
      </c>
      <c r="F318" s="712">
        <f t="shared" si="78"/>
        <v>503.77688269732442</v>
      </c>
      <c r="G318" s="712">
        <f t="shared" si="79"/>
        <v>353.07757906111772</v>
      </c>
      <c r="H318" s="719">
        <f t="shared" si="80"/>
        <v>300.51108814551009</v>
      </c>
      <c r="I318" s="712">
        <f t="shared" si="81"/>
        <v>300.13439925479685</v>
      </c>
      <c r="J318" s="712">
        <f t="shared" si="82"/>
        <v>299.87437822989153</v>
      </c>
      <c r="K318" s="712">
        <f t="shared" si="83"/>
        <v>299.72188938362802</v>
      </c>
      <c r="L318" s="712">
        <f t="shared" si="84"/>
        <v>299.67147071915849</v>
      </c>
      <c r="N318" s="582">
        <v>244</v>
      </c>
      <c r="O318" s="712">
        <f t="shared" si="85"/>
        <v>3.5512409476660318</v>
      </c>
      <c r="P318" s="712">
        <f t="shared" si="86"/>
        <v>888.52386203709614</v>
      </c>
      <c r="Q318" s="712">
        <f t="shared" si="87"/>
        <v>863.4479772029996</v>
      </c>
      <c r="R318" s="712">
        <f t="shared" si="88"/>
        <v>845.34655305256774</v>
      </c>
      <c r="S318" s="712">
        <f t="shared" si="89"/>
        <v>834.38265084718432</v>
      </c>
      <c r="T318" s="712">
        <f t="shared" si="90"/>
        <v>830.65418431729177</v>
      </c>
    </row>
    <row r="319" spans="2:20">
      <c r="B319" s="582">
        <v>245</v>
      </c>
      <c r="C319" s="712">
        <f t="shared" si="75"/>
        <v>3.5657952138449911</v>
      </c>
      <c r="D319" s="712">
        <f t="shared" si="76"/>
        <v>1525.3254182894402</v>
      </c>
      <c r="E319" s="712">
        <f t="shared" si="77"/>
        <v>880.0843899211734</v>
      </c>
      <c r="F319" s="712">
        <f t="shared" si="78"/>
        <v>504.78884933750254</v>
      </c>
      <c r="G319" s="712">
        <f t="shared" si="79"/>
        <v>353.52015354277239</v>
      </c>
      <c r="H319" s="719">
        <f t="shared" si="80"/>
        <v>300.54228245529521</v>
      </c>
      <c r="I319" s="712">
        <f t="shared" si="81"/>
        <v>300.16249403455015</v>
      </c>
      <c r="J319" s="712">
        <f t="shared" si="82"/>
        <v>299.90027304552405</v>
      </c>
      <c r="K319" s="712">
        <f t="shared" si="83"/>
        <v>299.74646889622153</v>
      </c>
      <c r="L319" s="712">
        <f t="shared" si="84"/>
        <v>299.69561005615367</v>
      </c>
      <c r="N319" s="582">
        <v>245</v>
      </c>
      <c r="O319" s="712">
        <f t="shared" si="85"/>
        <v>3.5657952138449911</v>
      </c>
      <c r="P319" s="712">
        <f t="shared" si="86"/>
        <v>890.14878484027838</v>
      </c>
      <c r="Q319" s="712">
        <f t="shared" si="87"/>
        <v>865.12749654149673</v>
      </c>
      <c r="R319" s="712">
        <f t="shared" si="88"/>
        <v>847.06533916082333</v>
      </c>
      <c r="S319" s="712">
        <f t="shared" si="89"/>
        <v>836.12501555330448</v>
      </c>
      <c r="T319" s="712">
        <f t="shared" si="90"/>
        <v>832.40422423639313</v>
      </c>
    </row>
    <row r="320" spans="2:20">
      <c r="B320" s="582">
        <v>246</v>
      </c>
      <c r="C320" s="712">
        <f t="shared" si="75"/>
        <v>3.5803494800239504</v>
      </c>
      <c r="D320" s="712">
        <f t="shared" si="76"/>
        <v>1525.5100414626602</v>
      </c>
      <c r="E320" s="712">
        <f t="shared" si="77"/>
        <v>881.30183168218196</v>
      </c>
      <c r="F320" s="712">
        <f t="shared" si="78"/>
        <v>505.7992001259945</v>
      </c>
      <c r="G320" s="712">
        <f t="shared" si="79"/>
        <v>353.96344065123503</v>
      </c>
      <c r="H320" s="719">
        <f t="shared" si="80"/>
        <v>300.57369795902332</v>
      </c>
      <c r="I320" s="712">
        <f t="shared" si="81"/>
        <v>300.19080543870098</v>
      </c>
      <c r="J320" s="712">
        <f t="shared" si="82"/>
        <v>299.92638089632334</v>
      </c>
      <c r="K320" s="712">
        <f t="shared" si="83"/>
        <v>299.7712591481864</v>
      </c>
      <c r="L320" s="712">
        <f t="shared" si="84"/>
        <v>299.71995932102737</v>
      </c>
      <c r="N320" s="582">
        <v>246</v>
      </c>
      <c r="O320" s="712">
        <f t="shared" si="85"/>
        <v>3.5803494800239504</v>
      </c>
      <c r="P320" s="712">
        <f t="shared" si="86"/>
        <v>891.77013608621053</v>
      </c>
      <c r="Q320" s="712">
        <f t="shared" si="87"/>
        <v>866.80332432033447</v>
      </c>
      <c r="R320" s="712">
        <f t="shared" si="88"/>
        <v>848.78034740161695</v>
      </c>
      <c r="S320" s="712">
        <f t="shared" si="89"/>
        <v>837.86355056653929</v>
      </c>
      <c r="T320" s="712">
        <f t="shared" si="90"/>
        <v>834.15041759260009</v>
      </c>
    </row>
    <row r="321" spans="2:20">
      <c r="B321" s="582">
        <v>247</v>
      </c>
      <c r="C321" s="712">
        <f t="shared" si="75"/>
        <v>3.5949037462029096</v>
      </c>
      <c r="D321" s="712">
        <f t="shared" si="76"/>
        <v>1525.6937795102858</v>
      </c>
      <c r="E321" s="712">
        <f t="shared" si="77"/>
        <v>882.51368150797805</v>
      </c>
      <c r="F321" s="712">
        <f t="shared" si="78"/>
        <v>506.80792745409627</v>
      </c>
      <c r="G321" s="712">
        <f t="shared" si="79"/>
        <v>354.40742766883488</v>
      </c>
      <c r="H321" s="719">
        <f t="shared" si="80"/>
        <v>300.60533478981807</v>
      </c>
      <c r="I321" s="712">
        <f t="shared" si="81"/>
        <v>300.21933370331891</v>
      </c>
      <c r="J321" s="712">
        <f t="shared" si="82"/>
        <v>299.95270209376145</v>
      </c>
      <c r="K321" s="712">
        <f t="shared" si="83"/>
        <v>299.79626049695747</v>
      </c>
      <c r="L321" s="712">
        <f t="shared" si="84"/>
        <v>299.74451888661395</v>
      </c>
      <c r="N321" s="582">
        <v>247</v>
      </c>
      <c r="O321" s="712">
        <f t="shared" si="85"/>
        <v>3.5949037462029096</v>
      </c>
      <c r="P321" s="712">
        <f t="shared" si="86"/>
        <v>893.3879236251247</v>
      </c>
      <c r="Q321" s="712">
        <f t="shared" si="87"/>
        <v>868.47546865350841</v>
      </c>
      <c r="R321" s="712">
        <f t="shared" si="88"/>
        <v>850.49158607864774</v>
      </c>
      <c r="S321" s="712">
        <f t="shared" si="89"/>
        <v>839.59826430449925</v>
      </c>
      <c r="T321" s="712">
        <f t="shared" si="90"/>
        <v>835.89277284060347</v>
      </c>
    </row>
    <row r="322" spans="2:20">
      <c r="B322" s="582">
        <v>248</v>
      </c>
      <c r="C322" s="712">
        <f t="shared" si="75"/>
        <v>3.6094580123818685</v>
      </c>
      <c r="D322" s="712">
        <f t="shared" si="76"/>
        <v>1525.8766388835079</v>
      </c>
      <c r="E322" s="712">
        <f t="shared" si="77"/>
        <v>883.71997852369634</v>
      </c>
      <c r="F322" s="712">
        <f t="shared" si="78"/>
        <v>507.81502390245839</v>
      </c>
      <c r="G322" s="712">
        <f t="shared" si="79"/>
        <v>354.85210195889886</v>
      </c>
      <c r="H322" s="719">
        <f t="shared" si="80"/>
        <v>300.63719307481938</v>
      </c>
      <c r="I322" s="712">
        <f t="shared" si="81"/>
        <v>300.24807905784064</v>
      </c>
      <c r="J322" s="712">
        <f t="shared" si="82"/>
        <v>299.97923694222106</v>
      </c>
      <c r="K322" s="712">
        <f t="shared" si="83"/>
        <v>299.8214732926096</v>
      </c>
      <c r="L322" s="712">
        <f t="shared" si="84"/>
        <v>299.76928911829896</v>
      </c>
      <c r="N322" s="582">
        <v>248</v>
      </c>
      <c r="O322" s="712">
        <f t="shared" si="85"/>
        <v>3.6094580123818685</v>
      </c>
      <c r="P322" s="712">
        <f t="shared" si="86"/>
        <v>895.00215528999854</v>
      </c>
      <c r="Q322" s="712">
        <f t="shared" si="87"/>
        <v>870.14393763717976</v>
      </c>
      <c r="R322" s="712">
        <f t="shared" si="88"/>
        <v>852.19906347736321</v>
      </c>
      <c r="S322" s="712">
        <f t="shared" si="89"/>
        <v>841.32916516629359</v>
      </c>
      <c r="T322" s="712">
        <f t="shared" si="90"/>
        <v>837.63129841651005</v>
      </c>
    </row>
    <row r="323" spans="2:20">
      <c r="B323" s="582">
        <v>249</v>
      </c>
      <c r="C323" s="712">
        <f t="shared" si="75"/>
        <v>3.6240122785608277</v>
      </c>
      <c r="D323" s="712">
        <f t="shared" si="76"/>
        <v>1526.0586259717832</v>
      </c>
      <c r="E323" s="712">
        <f t="shared" si="77"/>
        <v>884.92076149720003</v>
      </c>
      <c r="F323" s="712">
        <f t="shared" si="78"/>
        <v>508.82048223811506</v>
      </c>
      <c r="G323" s="712">
        <f t="shared" si="79"/>
        <v>355.29745096584782</v>
      </c>
      <c r="H323" s="719">
        <f t="shared" si="80"/>
        <v>300.66927293523105</v>
      </c>
      <c r="I323" s="712">
        <f t="shared" si="81"/>
        <v>300.27704172511665</v>
      </c>
      <c r="J323" s="712">
        <f t="shared" si="82"/>
        <v>300.00598573904028</v>
      </c>
      <c r="K323" s="712">
        <f t="shared" si="83"/>
        <v>299.84689787790137</v>
      </c>
      <c r="L323" s="712">
        <f t="shared" si="84"/>
        <v>299.79427037406282</v>
      </c>
      <c r="N323" s="582">
        <v>249</v>
      </c>
      <c r="O323" s="712">
        <f t="shared" si="85"/>
        <v>3.6240122785608277</v>
      </c>
      <c r="P323" s="712">
        <f t="shared" si="86"/>
        <v>896.61283889659228</v>
      </c>
      <c r="Q323" s="712">
        <f t="shared" si="87"/>
        <v>871.80873934971453</v>
      </c>
      <c r="R323" s="712">
        <f t="shared" si="88"/>
        <v>853.90278786499971</v>
      </c>
      <c r="S323" s="712">
        <f t="shared" si="89"/>
        <v>843.05626153256958</v>
      </c>
      <c r="T323" s="712">
        <f t="shared" si="90"/>
        <v>839.36600273788531</v>
      </c>
    </row>
    <row r="324" spans="2:20">
      <c r="B324" s="582">
        <v>250</v>
      </c>
      <c r="C324" s="712">
        <f t="shared" si="75"/>
        <v>3.638566544739787</v>
      </c>
      <c r="D324" s="712">
        <f t="shared" si="76"/>
        <v>1526.2397471035788</v>
      </c>
      <c r="E324" s="712">
        <f t="shared" si="77"/>
        <v>886.11606884286573</v>
      </c>
      <c r="F324" s="712">
        <f t="shared" si="78"/>
        <v>509.82429541155744</v>
      </c>
      <c r="G324" s="712">
        <f t="shared" si="79"/>
        <v>355.74346221527929</v>
      </c>
      <c r="H324" s="719">
        <f t="shared" si="80"/>
        <v>300.70157448636849</v>
      </c>
      <c r="I324" s="712">
        <f t="shared" si="81"/>
        <v>300.30622192145722</v>
      </c>
      <c r="J324" s="712">
        <f t="shared" si="82"/>
        <v>300.03294877455755</v>
      </c>
      <c r="K324" s="712">
        <f t="shared" si="83"/>
        <v>299.87253458831947</v>
      </c>
      <c r="L324" s="712">
        <f t="shared" si="84"/>
        <v>299.81946300452398</v>
      </c>
      <c r="N324" s="582">
        <v>250</v>
      </c>
      <c r="O324" s="712">
        <f t="shared" si="85"/>
        <v>3.638566544739787</v>
      </c>
      <c r="P324" s="712">
        <f t="shared" si="86"/>
        <v>898.21998224348795</v>
      </c>
      <c r="Q324" s="712">
        <f t="shared" si="87"/>
        <v>873.46988185172268</v>
      </c>
      <c r="R324" s="712">
        <f t="shared" si="88"/>
        <v>855.60276749062234</v>
      </c>
      <c r="S324" s="712">
        <f t="shared" si="89"/>
        <v>844.77956176555449</v>
      </c>
      <c r="T324" s="712">
        <f t="shared" si="90"/>
        <v>841.09689420379209</v>
      </c>
    </row>
    <row r="325" spans="2:20">
      <c r="B325" s="582">
        <v>251</v>
      </c>
      <c r="C325" s="712">
        <f t="shared" si="75"/>
        <v>3.6531208109187459</v>
      </c>
      <c r="D325" s="712">
        <f t="shared" si="76"/>
        <v>1526.4200085471055</v>
      </c>
      <c r="E325" s="712">
        <f t="shared" si="77"/>
        <v>887.30593862532362</v>
      </c>
      <c r="F325" s="712">
        <f t="shared" si="78"/>
        <v>510.82645655385056</v>
      </c>
      <c r="G325" s="712">
        <f t="shared" si="79"/>
        <v>356.19012331403576</v>
      </c>
      <c r="H325" s="719">
        <f t="shared" si="80"/>
        <v>300.73409783770626</v>
      </c>
      <c r="I325" s="712">
        <f t="shared" si="81"/>
        <v>300.33561985667865</v>
      </c>
      <c r="J325" s="712">
        <f t="shared" si="82"/>
        <v>300.06012633215681</v>
      </c>
      <c r="K325" s="712">
        <f t="shared" si="83"/>
        <v>299.89838375212207</v>
      </c>
      <c r="L325" s="712">
        <f t="shared" si="84"/>
        <v>299.84486735298321</v>
      </c>
      <c r="N325" s="582">
        <v>251</v>
      </c>
      <c r="O325" s="712">
        <f t="shared" si="85"/>
        <v>3.6531208109187459</v>
      </c>
      <c r="P325" s="712">
        <f t="shared" si="86"/>
        <v>899.82359311212599</v>
      </c>
      <c r="Q325" s="712">
        <f t="shared" si="87"/>
        <v>875.12737318609697</v>
      </c>
      <c r="R325" s="712">
        <f t="shared" si="88"/>
        <v>857.29901058516487</v>
      </c>
      <c r="S325" s="712">
        <f t="shared" si="89"/>
        <v>846.49907420909551</v>
      </c>
      <c r="T325" s="712">
        <f t="shared" si="90"/>
        <v>842.82398119483264</v>
      </c>
    </row>
    <row r="326" spans="2:20">
      <c r="B326" s="582">
        <v>252</v>
      </c>
      <c r="C326" s="712">
        <f t="shared" si="75"/>
        <v>3.6676750770977051</v>
      </c>
      <c r="D326" s="712">
        <f t="shared" si="76"/>
        <v>1526.5994165110346</v>
      </c>
      <c r="E326" s="712">
        <f t="shared" si="77"/>
        <v>888.4904085631556</v>
      </c>
      <c r="F326" s="712">
        <f t="shared" si="78"/>
        <v>511.82695897379398</v>
      </c>
      <c r="G326" s="712">
        <f t="shared" si="79"/>
        <v>356.63742195026009</v>
      </c>
      <c r="H326" s="719">
        <f t="shared" si="80"/>
        <v>300.76684309292523</v>
      </c>
      <c r="I326" s="712">
        <f t="shared" si="81"/>
        <v>300.36523573415002</v>
      </c>
      <c r="J326" s="712">
        <f t="shared" si="82"/>
        <v>300.08751868831217</v>
      </c>
      <c r="K326" s="712">
        <f t="shared" si="83"/>
        <v>299.92444569038378</v>
      </c>
      <c r="L326" s="712">
        <f t="shared" si="84"/>
        <v>299.87048375546698</v>
      </c>
      <c r="N326" s="582">
        <v>252</v>
      </c>
      <c r="O326" s="712">
        <f t="shared" si="85"/>
        <v>3.6676750770977051</v>
      </c>
      <c r="P326" s="712">
        <f t="shared" si="86"/>
        <v>901.42367926684335</v>
      </c>
      <c r="Q326" s="712">
        <f t="shared" si="87"/>
        <v>876.78122137805201</v>
      </c>
      <c r="R326" s="712">
        <f t="shared" si="88"/>
        <v>858.99152536146948</v>
      </c>
      <c r="S326" s="712">
        <f t="shared" si="89"/>
        <v>848.21480718869987</v>
      </c>
      <c r="T326" s="712">
        <f t="shared" si="90"/>
        <v>844.54727207318888</v>
      </c>
    </row>
    <row r="327" spans="2:20">
      <c r="B327" s="582">
        <v>253</v>
      </c>
      <c r="C327" s="712">
        <f t="shared" si="75"/>
        <v>3.6822293432766644</v>
      </c>
      <c r="D327" s="712">
        <f t="shared" si="76"/>
        <v>1526.777977145204</v>
      </c>
      <c r="E327" s="712">
        <f t="shared" si="77"/>
        <v>889.66951603254893</v>
      </c>
      <c r="F327" s="712">
        <f t="shared" si="78"/>
        <v>512.82579615512429</v>
      </c>
      <c r="G327" s="712">
        <f t="shared" si="79"/>
        <v>357.08534589343742</v>
      </c>
      <c r="H327" s="719">
        <f t="shared" si="80"/>
        <v>300.79981034995978</v>
      </c>
      <c r="I327" s="712">
        <f t="shared" si="81"/>
        <v>300.39506975083867</v>
      </c>
      <c r="J327" s="712">
        <f t="shared" si="82"/>
        <v>300.11512611263367</v>
      </c>
      <c r="K327" s="712">
        <f t="shared" si="83"/>
        <v>299.95072071703942</v>
      </c>
      <c r="L327" s="712">
        <f t="shared" si="84"/>
        <v>299.89631254077182</v>
      </c>
      <c r="N327" s="582">
        <v>253</v>
      </c>
      <c r="O327" s="712">
        <f t="shared" si="85"/>
        <v>3.6822293432766644</v>
      </c>
      <c r="P327" s="712">
        <f t="shared" si="86"/>
        <v>903.02024845491144</v>
      </c>
      <c r="Q327" s="712">
        <f t="shared" si="87"/>
        <v>878.43143443516306</v>
      </c>
      <c r="R327" s="712">
        <f t="shared" si="88"/>
        <v>860.68032001432687</v>
      </c>
      <c r="S327" s="712">
        <f t="shared" si="89"/>
        <v>849.92676901157574</v>
      </c>
      <c r="T327" s="712">
        <f t="shared" si="90"/>
        <v>846.2667751826624</v>
      </c>
    </row>
    <row r="328" spans="2:20">
      <c r="B328" s="582">
        <v>254</v>
      </c>
      <c r="C328" s="712">
        <f t="shared" si="75"/>
        <v>3.6967836094556237</v>
      </c>
      <c r="D328" s="712">
        <f t="shared" si="76"/>
        <v>1526.9556965413105</v>
      </c>
      <c r="E328" s="712">
        <f t="shared" si="77"/>
        <v>890.84329807090876</v>
      </c>
      <c r="F328" s="712">
        <f t="shared" si="78"/>
        <v>513.82296175376007</v>
      </c>
      <c r="G328" s="712">
        <f t="shared" si="79"/>
        <v>357.53388299442469</v>
      </c>
      <c r="H328" s="719">
        <f t="shared" si="80"/>
        <v>300.83299970104491</v>
      </c>
      <c r="I328" s="712">
        <f t="shared" si="81"/>
        <v>300.42512209735708</v>
      </c>
      <c r="J328" s="712">
        <f t="shared" si="82"/>
        <v>300.14294886791208</v>
      </c>
      <c r="K328" s="712">
        <f t="shared" si="83"/>
        <v>299.97720913892886</v>
      </c>
      <c r="L328" s="712">
        <f t="shared" si="84"/>
        <v>299.92235403050836</v>
      </c>
      <c r="N328" s="582">
        <v>254</v>
      </c>
      <c r="O328" s="712">
        <f t="shared" si="85"/>
        <v>3.6967836094556237</v>
      </c>
      <c r="P328" s="712">
        <f t="shared" si="86"/>
        <v>904.61330840657286</v>
      </c>
      <c r="Q328" s="712">
        <f t="shared" si="87"/>
        <v>880.07802034740496</v>
      </c>
      <c r="R328" s="712">
        <f t="shared" si="88"/>
        <v>862.36540272051536</v>
      </c>
      <c r="S328" s="712">
        <f t="shared" si="89"/>
        <v>851.63496796667209</v>
      </c>
      <c r="T328" s="712">
        <f t="shared" si="90"/>
        <v>847.98249884871552</v>
      </c>
    </row>
    <row r="329" spans="2:20">
      <c r="B329" s="582">
        <v>255</v>
      </c>
      <c r="C329" s="712">
        <f t="shared" si="75"/>
        <v>3.7113378756345825</v>
      </c>
      <c r="D329" s="712">
        <f t="shared" si="76"/>
        <v>1527.1325807335922</v>
      </c>
      <c r="E329" s="712">
        <f t="shared" si="77"/>
        <v>892.01179138042789</v>
      </c>
      <c r="F329" s="712">
        <f t="shared" si="78"/>
        <v>514.81844959508771</v>
      </c>
      <c r="G329" s="712">
        <f t="shared" si="79"/>
        <v>357.98302118546746</v>
      </c>
      <c r="H329" s="719">
        <f t="shared" si="80"/>
        <v>300.86641123276297</v>
      </c>
      <c r="I329" s="712">
        <f t="shared" si="81"/>
        <v>300.45539295800859</v>
      </c>
      <c r="J329" s="712">
        <f t="shared" si="82"/>
        <v>300.17098721016447</v>
      </c>
      <c r="K329" s="712">
        <f t="shared" si="83"/>
        <v>300.00391125584139</v>
      </c>
      <c r="L329" s="712">
        <f t="shared" si="84"/>
        <v>299.94860853914588</v>
      </c>
      <c r="N329" s="582">
        <v>255</v>
      </c>
      <c r="O329" s="712">
        <f t="shared" si="85"/>
        <v>3.7113378756345825</v>
      </c>
      <c r="P329" s="712">
        <f t="shared" si="86"/>
        <v>906.20286683507936</v>
      </c>
      <c r="Q329" s="712">
        <f t="shared" si="87"/>
        <v>881.72098708719079</v>
      </c>
      <c r="R329" s="712">
        <f t="shared" si="88"/>
        <v>864.04678163884114</v>
      </c>
      <c r="S329" s="712">
        <f t="shared" si="89"/>
        <v>853.33941232471875</v>
      </c>
      <c r="T329" s="712">
        <f t="shared" si="90"/>
        <v>849.69445137851119</v>
      </c>
    </row>
    <row r="330" spans="2:20">
      <c r="B330" s="582">
        <v>256</v>
      </c>
      <c r="C330" s="712">
        <f t="shared" si="75"/>
        <v>3.7258921418135418</v>
      </c>
      <c r="D330" s="712">
        <f t="shared" si="76"/>
        <v>1527.3086356994972</v>
      </c>
      <c r="E330" s="712">
        <f t="shared" si="77"/>
        <v>893.17503233161563</v>
      </c>
      <c r="F330" s="712">
        <f t="shared" si="78"/>
        <v>515.81225367128832</v>
      </c>
      <c r="G330" s="712">
        <f t="shared" si="79"/>
        <v>358.43274848020462</v>
      </c>
      <c r="H330" s="719">
        <f t="shared" si="80"/>
        <v>300.90004502609048</v>
      </c>
      <c r="I330" s="712">
        <f t="shared" si="81"/>
        <v>300.48588251083379</v>
      </c>
      <c r="J330" s="712">
        <f t="shared" si="82"/>
        <v>300.19924138867924</v>
      </c>
      <c r="K330" s="712">
        <f t="shared" si="83"/>
        <v>300.03082736056069</v>
      </c>
      <c r="L330" s="712">
        <f t="shared" si="84"/>
        <v>299.97507637405636</v>
      </c>
      <c r="N330" s="582">
        <v>256</v>
      </c>
      <c r="O330" s="712">
        <f t="shared" si="85"/>
        <v>3.7258921418135418</v>
      </c>
      <c r="P330" s="712">
        <f t="shared" si="86"/>
        <v>907.78893143672917</v>
      </c>
      <c r="Q330" s="712">
        <f t="shared" si="87"/>
        <v>883.36034260940994</v>
      </c>
      <c r="R330" s="712">
        <f t="shared" si="88"/>
        <v>865.72446491017729</v>
      </c>
      <c r="S330" s="712">
        <f t="shared" si="89"/>
        <v>855.0401103382668</v>
      </c>
      <c r="T330" s="712">
        <f t="shared" si="90"/>
        <v>851.40264106095333</v>
      </c>
    </row>
    <row r="331" spans="2:20">
      <c r="B331" s="582">
        <v>257</v>
      </c>
      <c r="C331" s="712">
        <f t="shared" ref="C331:C394" si="91">$C$73*B331</f>
        <v>3.7404464079925011</v>
      </c>
      <c r="D331" s="712">
        <f t="shared" ref="D331:D394" si="92">(1-2*FoAb-2*FoAb*BiCombAb)*D330+2*FoAb*E330+2*FoAb*BiCombAb*Tcomb</f>
        <v>1527.4838673603417</v>
      </c>
      <c r="E331" s="712">
        <f t="shared" ref="E331:E394" si="93">FoAb*D330+(1-2*FoAb)*E330+FoAb*F330</f>
        <v>894.33305696678576</v>
      </c>
      <c r="F331" s="712">
        <f t="shared" ref="F331:F394" si="94">FoAb*E330+(1-2*FoAb)*F330+FoAb*G330</f>
        <v>516.80436813870438</v>
      </c>
      <c r="G331" s="712">
        <f t="shared" ref="G331:G394" si="95">FoAb*F330+(1-2*FoAb)*G330+FoAb*H330</f>
        <v>358.88305297366117</v>
      </c>
      <c r="H331" s="719">
        <f t="shared" ref="H331:H394" si="96">_FoN1*G330+(1-_FoN1-_FoN2)*H330+_FoN2*I330</f>
        <v>300.93390115644468</v>
      </c>
      <c r="I331" s="712">
        <f t="shared" ref="I331:I394" si="97">FoCase*H330+(1-2*FoCase)*I330+FoCase*J330</f>
        <v>300.51659092765647</v>
      </c>
      <c r="J331" s="712">
        <f t="shared" ref="J331:J394" si="98">FoCase*I330+(1-2*FoCase)*J330+FoCase*K330</f>
        <v>300.22771164606172</v>
      </c>
      <c r="K331" s="712">
        <f t="shared" ref="K331:K394" si="99">FoCase*J330+(1-2*FoCase)*K330+FoCase*L330</f>
        <v>300.05795773890924</v>
      </c>
      <c r="L331" s="712">
        <f t="shared" ref="L331:L394" si="100">(1-2*FoCase-2*FoCase*BiAtmCase)*L330+2*FoCase*K330+2*FoCase*BiAtmCase*Tatm</f>
        <v>300.0017578355596</v>
      </c>
      <c r="N331" s="582">
        <v>257</v>
      </c>
      <c r="O331" s="712">
        <f t="shared" ref="O331:O394" si="101">$O$73*N331</f>
        <v>3.7404464079925011</v>
      </c>
      <c r="P331" s="712">
        <f t="shared" ref="P331:P394" si="102">(1-2*FoCase-2*FoCase*BiCombCase)*P330+2*FoCase*Q330+2*FoCase*BiCombCase*Tcomb</f>
        <v>909.37150989090412</v>
      </c>
      <c r="Q331" s="712">
        <f t="shared" ref="Q331:Q394" si="103">FoCase*P330+(1-2*FoCase)*Q330+FoCase*R330</f>
        <v>884.99609485146743</v>
      </c>
      <c r="R331" s="712">
        <f t="shared" ref="R331:R394" si="104">FoCase*Q330+(1-2*FoCase)*R330+FoCase*S330</f>
        <v>867.39846065750351</v>
      </c>
      <c r="S331" s="712">
        <f t="shared" ref="S331:S394" si="105">FoCase*R330+(1-2*FoCase)*S330+FoCase*T330</f>
        <v>856.73707024172825</v>
      </c>
      <c r="T331" s="712">
        <f t="shared" ref="T331:T394" si="106">(1-2*FoCase-2*FoCase*BiAtmCase)*T330+2*FoCase*S330+2*FoCase*BiAtmCase*Tatm</f>
        <v>853.1070761667271</v>
      </c>
    </row>
    <row r="332" spans="2:20">
      <c r="B332" s="582">
        <v>258</v>
      </c>
      <c r="C332" s="712">
        <f t="shared" si="91"/>
        <v>3.7550006741714599</v>
      </c>
      <c r="D332" s="712">
        <f t="shared" si="92"/>
        <v>1527.6582815819579</v>
      </c>
      <c r="E332" s="712">
        <f t="shared" si="93"/>
        <v>895.48590100350373</v>
      </c>
      <c r="F332" s="712">
        <f t="shared" si="94"/>
        <v>517.79478731524603</v>
      </c>
      <c r="G332" s="712">
        <f t="shared" si="95"/>
        <v>359.3339228422293</v>
      </c>
      <c r="H332" s="719">
        <f t="shared" si="96"/>
        <v>300.96797969372989</v>
      </c>
      <c r="I332" s="712">
        <f t="shared" si="97"/>
        <v>300.5475183741296</v>
      </c>
      <c r="J332" s="712">
        <f t="shared" si="98"/>
        <v>300.2563982182794</v>
      </c>
      <c r="K332" s="712">
        <f t="shared" si="99"/>
        <v>300.08530266979358</v>
      </c>
      <c r="L332" s="712">
        <f t="shared" si="100"/>
        <v>300.02865321696731</v>
      </c>
      <c r="N332" s="582">
        <v>258</v>
      </c>
      <c r="O332" s="712">
        <f t="shared" si="101"/>
        <v>3.7550006741714599</v>
      </c>
      <c r="P332" s="712">
        <f t="shared" si="102"/>
        <v>910.95060986010685</v>
      </c>
      <c r="Q332" s="712">
        <f t="shared" si="103"/>
        <v>886.62825173332203</v>
      </c>
      <c r="R332" s="712">
        <f t="shared" si="104"/>
        <v>869.06877698594508</v>
      </c>
      <c r="S332" s="712">
        <f t="shared" si="105"/>
        <v>858.43030025141604</v>
      </c>
      <c r="T332" s="712">
        <f t="shared" si="106"/>
        <v>854.80776494833844</v>
      </c>
    </row>
    <row r="333" spans="2:20">
      <c r="B333" s="582">
        <v>259</v>
      </c>
      <c r="C333" s="712">
        <f t="shared" si="91"/>
        <v>3.7695549403504192</v>
      </c>
      <c r="D333" s="712">
        <f t="shared" si="92"/>
        <v>1527.831884175331</v>
      </c>
      <c r="E333" s="712">
        <f t="shared" si="93"/>
        <v>896.63359983799467</v>
      </c>
      <c r="F333" s="712">
        <f t="shared" si="94"/>
        <v>518.78350567783593</v>
      </c>
      <c r="G333" s="712">
        <f t="shared" si="95"/>
        <v>359.78534634363848</v>
      </c>
      <c r="H333" s="719">
        <f t="shared" si="96"/>
        <v>301.0022807023837</v>
      </c>
      <c r="I333" s="712">
        <f t="shared" si="97"/>
        <v>300.57866500978139</v>
      </c>
      <c r="J333" s="712">
        <f t="shared" si="98"/>
        <v>300.28530133470764</v>
      </c>
      <c r="K333" s="712">
        <f t="shared" si="99"/>
        <v>300.11286242524909</v>
      </c>
      <c r="L333" s="712">
        <f t="shared" si="100"/>
        <v>300.05576280462833</v>
      </c>
      <c r="N333" s="582">
        <v>259</v>
      </c>
      <c r="O333" s="712">
        <f t="shared" si="101"/>
        <v>3.7695549403504192</v>
      </c>
      <c r="P333" s="712">
        <f t="shared" si="102"/>
        <v>912.52623898999798</v>
      </c>
      <c r="Q333" s="712">
        <f t="shared" si="103"/>
        <v>888.25682115752431</v>
      </c>
      <c r="R333" s="712">
        <f t="shared" si="104"/>
        <v>870.73542198281268</v>
      </c>
      <c r="S333" s="712">
        <f t="shared" si="105"/>
        <v>860.11980856558364</v>
      </c>
      <c r="T333" s="712">
        <f t="shared" si="106"/>
        <v>856.50471564015493</v>
      </c>
    </row>
    <row r="334" spans="2:20">
      <c r="B334" s="582">
        <v>260</v>
      </c>
      <c r="C334" s="712">
        <f t="shared" si="91"/>
        <v>3.7841092065293784</v>
      </c>
      <c r="D334" s="712">
        <f t="shared" si="92"/>
        <v>1528.0046808972256</v>
      </c>
      <c r="E334" s="712">
        <f t="shared" si="93"/>
        <v>897.77618854851141</v>
      </c>
      <c r="F334" s="712">
        <f t="shared" si="94"/>
        <v>519.77051785989261</v>
      </c>
      <c r="G334" s="712">
        <f t="shared" si="95"/>
        <v>360.23731181691403</v>
      </c>
      <c r="H334" s="719">
        <f t="shared" si="96"/>
        <v>301.03680424142306</v>
      </c>
      <c r="I334" s="712">
        <f t="shared" si="97"/>
        <v>300.61003098806123</v>
      </c>
      <c r="J334" s="712">
        <f t="shared" si="98"/>
        <v>300.31442121817469</v>
      </c>
      <c r="K334" s="712">
        <f t="shared" si="99"/>
        <v>300.14063727048483</v>
      </c>
      <c r="L334" s="712">
        <f t="shared" si="100"/>
        <v>300.08308687797319</v>
      </c>
      <c r="N334" s="582">
        <v>260</v>
      </c>
      <c r="O334" s="712">
        <f t="shared" si="101"/>
        <v>3.7841092065293784</v>
      </c>
      <c r="P334" s="712">
        <f t="shared" si="102"/>
        <v>914.09840490943304</v>
      </c>
      <c r="Q334" s="712">
        <f t="shared" si="103"/>
        <v>889.88181100925522</v>
      </c>
      <c r="R334" s="712">
        <f t="shared" si="104"/>
        <v>872.3984037176408</v>
      </c>
      <c r="S334" s="712">
        <f t="shared" si="105"/>
        <v>861.80560336446501</v>
      </c>
      <c r="T334" s="712">
        <f t="shared" si="106"/>
        <v>858.19793645844481</v>
      </c>
    </row>
    <row r="335" spans="2:20">
      <c r="B335" s="582">
        <v>261</v>
      </c>
      <c r="C335" s="712">
        <f t="shared" si="91"/>
        <v>3.7986634727083377</v>
      </c>
      <c r="D335" s="712">
        <f t="shared" si="92"/>
        <v>1528.1766774508028</v>
      </c>
      <c r="E335" s="712">
        <f t="shared" si="93"/>
        <v>898.91370189866393</v>
      </c>
      <c r="F335" s="712">
        <f t="shared" si="94"/>
        <v>520.75581864885146</v>
      </c>
      <c r="G335" s="712">
        <f t="shared" si="95"/>
        <v>360.68980768232547</v>
      </c>
      <c r="H335" s="719">
        <f t="shared" si="96"/>
        <v>301.07155036449018</v>
      </c>
      <c r="I335" s="712">
        <f t="shared" si="97"/>
        <v>300.64161645638529</v>
      </c>
      <c r="J335" s="712">
        <f t="shared" si="98"/>
        <v>300.34375808500755</v>
      </c>
      <c r="K335" s="712">
        <f t="shared" si="99"/>
        <v>300.16862746392894</v>
      </c>
      <c r="L335" s="712">
        <f t="shared" si="100"/>
        <v>300.11062570955932</v>
      </c>
      <c r="N335" s="582">
        <v>261</v>
      </c>
      <c r="O335" s="712">
        <f t="shared" si="101"/>
        <v>3.7986634727083377</v>
      </c>
      <c r="P335" s="712">
        <f t="shared" si="102"/>
        <v>915.66711523049946</v>
      </c>
      <c r="Q335" s="712">
        <f t="shared" si="103"/>
        <v>891.50322915636434</v>
      </c>
      <c r="R335" s="712">
        <f t="shared" si="104"/>
        <v>874.05773024222742</v>
      </c>
      <c r="S335" s="712">
        <f t="shared" si="105"/>
        <v>863.487692810314</v>
      </c>
      <c r="T335" s="712">
        <f t="shared" si="106"/>
        <v>859.887435601417</v>
      </c>
    </row>
    <row r="336" spans="2:20">
      <c r="B336" s="582">
        <v>262</v>
      </c>
      <c r="C336" s="712">
        <f t="shared" si="91"/>
        <v>3.8132177388872965</v>
      </c>
      <c r="D336" s="712">
        <f t="shared" si="92"/>
        <v>1528.3478794862274</v>
      </c>
      <c r="E336" s="712">
        <f t="shared" si="93"/>
        <v>900.04617434071008</v>
      </c>
      <c r="F336" s="712">
        <f t="shared" si="94"/>
        <v>521.73940298372315</v>
      </c>
      <c r="G336" s="712">
        <f t="shared" si="95"/>
        <v>361.14282244132374</v>
      </c>
      <c r="H336" s="719">
        <f t="shared" si="96"/>
        <v>301.10651911989822</v>
      </c>
      <c r="I336" s="712">
        <f t="shared" si="97"/>
        <v>300.67342155618246</v>
      </c>
      <c r="J336" s="712">
        <f t="shared" si="98"/>
        <v>300.37331214507708</v>
      </c>
      <c r="K336" s="712">
        <f t="shared" si="99"/>
        <v>300.19683325727362</v>
      </c>
      <c r="L336" s="712">
        <f t="shared" si="100"/>
        <v>300.13837956511566</v>
      </c>
      <c r="N336" s="582">
        <v>262</v>
      </c>
      <c r="O336" s="712">
        <f t="shared" si="101"/>
        <v>3.8132177388872965</v>
      </c>
      <c r="P336" s="712">
        <f t="shared" si="102"/>
        <v>917.23237754855325</v>
      </c>
      <c r="Q336" s="712">
        <f t="shared" si="103"/>
        <v>893.12108344940771</v>
      </c>
      <c r="R336" s="712">
        <f t="shared" si="104"/>
        <v>875.71340959067265</v>
      </c>
      <c r="S336" s="712">
        <f t="shared" si="105"/>
        <v>865.16608504744408</v>
      </c>
      <c r="T336" s="712">
        <f t="shared" si="106"/>
        <v>861.57322124926122</v>
      </c>
    </row>
    <row r="337" spans="2:20">
      <c r="B337" s="582">
        <v>263</v>
      </c>
      <c r="C337" s="712">
        <f t="shared" si="91"/>
        <v>3.8277720050662558</v>
      </c>
      <c r="D337" s="712">
        <f t="shared" si="92"/>
        <v>1528.5182926012653</v>
      </c>
      <c r="E337" s="712">
        <f t="shared" si="93"/>
        <v>901.17364001880867</v>
      </c>
      <c r="F337" s="712">
        <f t="shared" si="94"/>
        <v>522.72126595268787</v>
      </c>
      <c r="G337" s="712">
        <f t="shared" si="95"/>
        <v>361.5963446764689</v>
      </c>
      <c r="H337" s="719">
        <f t="shared" si="96"/>
        <v>301.14171055067686</v>
      </c>
      <c r="I337" s="712">
        <f t="shared" si="97"/>
        <v>300.70544642293999</v>
      </c>
      <c r="J337" s="712">
        <f t="shared" si="98"/>
        <v>300.40308360184366</v>
      </c>
      <c r="K337" s="712">
        <f t="shared" si="99"/>
        <v>300.22525489552027</v>
      </c>
      <c r="L337" s="712">
        <f t="shared" si="100"/>
        <v>300.16634870358803</v>
      </c>
      <c r="N337" s="582">
        <v>263</v>
      </c>
      <c r="O337" s="712">
        <f t="shared" si="101"/>
        <v>3.8277720050662558</v>
      </c>
      <c r="P337" s="712">
        <f t="shared" si="102"/>
        <v>918.79419944225617</v>
      </c>
      <c r="Q337" s="712">
        <f t="shared" si="103"/>
        <v>894.73538172168583</v>
      </c>
      <c r="R337" s="712">
        <f t="shared" si="104"/>
        <v>877.36544977941821</v>
      </c>
      <c r="S337" s="712">
        <f t="shared" si="105"/>
        <v>866.84078820226739</v>
      </c>
      <c r="T337" s="712">
        <f t="shared" si="106"/>
        <v>863.25530156418688</v>
      </c>
    </row>
    <row r="338" spans="2:20">
      <c r="B338" s="582">
        <v>264</v>
      </c>
      <c r="C338" s="712">
        <f t="shared" si="91"/>
        <v>3.8423262712452151</v>
      </c>
      <c r="D338" s="712">
        <f t="shared" si="92"/>
        <v>1528.6879223418734</v>
      </c>
      <c r="E338" s="712">
        <f t="shared" si="93"/>
        <v>902.29613277223507</v>
      </c>
      <c r="F338" s="712">
        <f t="shared" si="94"/>
        <v>523.70140279072666</v>
      </c>
      <c r="G338" s="712">
        <f t="shared" si="95"/>
        <v>362.05036305134701</v>
      </c>
      <c r="H338" s="719">
        <f t="shared" si="96"/>
        <v>301.17712469461759</v>
      </c>
      <c r="I338" s="712">
        <f t="shared" si="97"/>
        <v>300.73769118624898</v>
      </c>
      <c r="J338" s="712">
        <f t="shared" si="98"/>
        <v>300.43307265240259</v>
      </c>
      <c r="K338" s="712">
        <f t="shared" si="99"/>
        <v>300.25389261702475</v>
      </c>
      <c r="L338" s="712">
        <f t="shared" si="100"/>
        <v>300.19453337718414</v>
      </c>
      <c r="N338" s="582">
        <v>264</v>
      </c>
      <c r="O338" s="712">
        <f t="shared" si="101"/>
        <v>3.8423262712452151</v>
      </c>
      <c r="P338" s="712">
        <f t="shared" si="102"/>
        <v>920.35258847361217</v>
      </c>
      <c r="Q338" s="712">
        <f t="shared" si="103"/>
        <v>896.3461317892818</v>
      </c>
      <c r="R338" s="712">
        <f t="shared" si="104"/>
        <v>879.01385880728503</v>
      </c>
      <c r="S338" s="712">
        <f t="shared" si="105"/>
        <v>868.51181038333448</v>
      </c>
      <c r="T338" s="712">
        <f t="shared" si="106"/>
        <v>864.93368469046322</v>
      </c>
    </row>
    <row r="339" spans="2:20">
      <c r="B339" s="582">
        <v>265</v>
      </c>
      <c r="C339" s="712">
        <f t="shared" si="91"/>
        <v>3.8568805374241739</v>
      </c>
      <c r="D339" s="712">
        <f t="shared" si="92"/>
        <v>1528.8567742027785</v>
      </c>
      <c r="E339" s="712">
        <f t="shared" si="93"/>
        <v>903.41368613855923</v>
      </c>
      <c r="F339" s="712">
        <f t="shared" si="94"/>
        <v>524.67980887728743</v>
      </c>
      <c r="G339" s="712">
        <f t="shared" si="95"/>
        <v>362.50486631047818</v>
      </c>
      <c r="H339" s="719">
        <f t="shared" si="96"/>
        <v>301.21276158431897</v>
      </c>
      <c r="I339" s="712">
        <f t="shared" si="97"/>
        <v>300.77015596985001</v>
      </c>
      <c r="J339" s="712">
        <f t="shared" si="98"/>
        <v>300.46327948752941</v>
      </c>
      <c r="K339" s="712">
        <f t="shared" si="99"/>
        <v>300.28274665354263</v>
      </c>
      <c r="L339" s="712">
        <f t="shared" si="100"/>
        <v>300.22293383141886</v>
      </c>
      <c r="N339" s="582">
        <v>265</v>
      </c>
      <c r="O339" s="712">
        <f t="shared" si="101"/>
        <v>3.8568805374241739</v>
      </c>
      <c r="P339" s="712">
        <f t="shared" si="102"/>
        <v>921.90755218800382</v>
      </c>
      <c r="Q339" s="712">
        <f t="shared" si="103"/>
        <v>897.95334145109939</v>
      </c>
      <c r="R339" s="712">
        <f t="shared" si="104"/>
        <v>880.6586446555134</v>
      </c>
      <c r="S339" s="712">
        <f t="shared" si="105"/>
        <v>870.17915968137345</v>
      </c>
      <c r="T339" s="712">
        <f t="shared" si="106"/>
        <v>866.60837875445839</v>
      </c>
    </row>
    <row r="340" spans="2:20">
      <c r="B340" s="582">
        <v>266</v>
      </c>
      <c r="C340" s="712">
        <f t="shared" si="91"/>
        <v>3.8714348036031332</v>
      </c>
      <c r="D340" s="712">
        <f t="shared" si="92"/>
        <v>1529.0248536280492</v>
      </c>
      <c r="E340" s="712">
        <f t="shared" si="93"/>
        <v>904.52633335678809</v>
      </c>
      <c r="F340" s="712">
        <f t="shared" si="94"/>
        <v>525.6564797339862</v>
      </c>
      <c r="G340" s="712">
        <f t="shared" si="95"/>
        <v>362.9598432792144</v>
      </c>
      <c r="H340" s="719">
        <f t="shared" si="96"/>
        <v>301.24862124723154</v>
      </c>
      <c r="I340" s="712">
        <f t="shared" si="97"/>
        <v>300.80284089167839</v>
      </c>
      <c r="J340" s="712">
        <f t="shared" si="98"/>
        <v>300.49370429172535</v>
      </c>
      <c r="K340" s="712">
        <f t="shared" si="99"/>
        <v>300.31181723027441</v>
      </c>
      <c r="L340" s="712">
        <f t="shared" si="100"/>
        <v>300.25155030515913</v>
      </c>
      <c r="N340" s="582">
        <v>266</v>
      </c>
      <c r="O340" s="712">
        <f t="shared" si="101"/>
        <v>3.8714348036031332</v>
      </c>
      <c r="P340" s="712">
        <f t="shared" si="102"/>
        <v>923.45909811422928</v>
      </c>
      <c r="Q340" s="712">
        <f t="shared" si="103"/>
        <v>899.55701848889998</v>
      </c>
      <c r="R340" s="712">
        <f t="shared" si="104"/>
        <v>882.29981528780081</v>
      </c>
      <c r="S340" s="712">
        <f t="shared" si="105"/>
        <v>871.84284416932894</v>
      </c>
      <c r="T340" s="712">
        <f t="shared" si="106"/>
        <v>868.27939186467881</v>
      </c>
    </row>
    <row r="341" spans="2:20">
      <c r="B341" s="582">
        <v>267</v>
      </c>
      <c r="C341" s="712">
        <f t="shared" si="91"/>
        <v>3.8859890697820925</v>
      </c>
      <c r="D341" s="712">
        <f t="shared" si="92"/>
        <v>1529.1921660116586</v>
      </c>
      <c r="E341" s="712">
        <f t="shared" si="93"/>
        <v>905.63410737047082</v>
      </c>
      <c r="F341" s="712">
        <f t="shared" si="94"/>
        <v>526.63141102234295</v>
      </c>
      <c r="G341" s="712">
        <f t="shared" si="95"/>
        <v>363.41528286362842</v>
      </c>
      <c r="H341" s="719">
        <f t="shared" si="96"/>
        <v>301.28470370570267</v>
      </c>
      <c r="I341" s="712">
        <f t="shared" si="97"/>
        <v>300.83574606390948</v>
      </c>
      <c r="J341" s="712">
        <f t="shared" si="98"/>
        <v>300.52434724326275</v>
      </c>
      <c r="K341" s="712">
        <f t="shared" si="99"/>
        <v>300.34110456591094</v>
      </c>
      <c r="L341" s="712">
        <f t="shared" si="100"/>
        <v>300.28038303066944</v>
      </c>
      <c r="N341" s="582">
        <v>267</v>
      </c>
      <c r="O341" s="712">
        <f t="shared" si="101"/>
        <v>3.8859890697820925</v>
      </c>
      <c r="P341" s="712">
        <f t="shared" si="102"/>
        <v>925.00723376453823</v>
      </c>
      <c r="Q341" s="712">
        <f t="shared" si="103"/>
        <v>901.15717066734123</v>
      </c>
      <c r="R341" s="712">
        <f t="shared" si="104"/>
        <v>883.93737865034029</v>
      </c>
      <c r="S341" s="712">
        <f t="shared" si="105"/>
        <v>873.50287190240158</v>
      </c>
      <c r="T341" s="712">
        <f t="shared" si="106"/>
        <v>869.94673211180873</v>
      </c>
    </row>
    <row r="342" spans="2:20">
      <c r="B342" s="582">
        <v>268</v>
      </c>
      <c r="C342" s="712">
        <f t="shared" si="91"/>
        <v>3.9005433359610517</v>
      </c>
      <c r="D342" s="712">
        <f t="shared" si="92"/>
        <v>1529.3587166980392</v>
      </c>
      <c r="E342" s="712">
        <f t="shared" si="93"/>
        <v>906.73704083076905</v>
      </c>
      <c r="F342" s="712">
        <f t="shared" si="94"/>
        <v>527.60459854155113</v>
      </c>
      <c r="G342" s="712">
        <f t="shared" si="95"/>
        <v>363.87117405039368</v>
      </c>
      <c r="H342" s="719">
        <f t="shared" si="96"/>
        <v>301.32100897702117</v>
      </c>
      <c r="I342" s="712">
        <f t="shared" si="97"/>
        <v>300.86887159300414</v>
      </c>
      <c r="J342" s="712">
        <f t="shared" si="98"/>
        <v>300.55520851423029</v>
      </c>
      <c r="K342" s="712">
        <f t="shared" si="99"/>
        <v>300.37060887267847</v>
      </c>
      <c r="L342" s="712">
        <f t="shared" si="100"/>
        <v>300.30943223365705</v>
      </c>
      <c r="N342" s="582">
        <v>268</v>
      </c>
      <c r="O342" s="712">
        <f t="shared" si="101"/>
        <v>3.9005433359610517</v>
      </c>
      <c r="P342" s="712">
        <f t="shared" si="102"/>
        <v>926.55196663466893</v>
      </c>
      <c r="Q342" s="712">
        <f t="shared" si="103"/>
        <v>902.75380573401389</v>
      </c>
      <c r="R342" s="712">
        <f t="shared" si="104"/>
        <v>885.57134267185972</v>
      </c>
      <c r="S342" s="712">
        <f t="shared" si="105"/>
        <v>875.15925091808663</v>
      </c>
      <c r="T342" s="712">
        <f t="shared" si="106"/>
        <v>871.61040756874888</v>
      </c>
    </row>
    <row r="343" spans="2:20">
      <c r="B343" s="582">
        <v>269</v>
      </c>
      <c r="C343" s="712">
        <f t="shared" si="91"/>
        <v>3.9150976021400106</v>
      </c>
      <c r="D343" s="712">
        <f t="shared" si="92"/>
        <v>1529.5245109826296</v>
      </c>
      <c r="E343" s="712">
        <f t="shared" si="93"/>
        <v>907.83516609949152</v>
      </c>
      <c r="F343" s="712">
        <f t="shared" si="94"/>
        <v>528.5760382262805</v>
      </c>
      <c r="G343" s="712">
        <f t="shared" si="95"/>
        <v>364.32750590665518</v>
      </c>
      <c r="H343" s="719">
        <f t="shared" si="96"/>
        <v>301.35753707346169</v>
      </c>
      <c r="I343" s="712">
        <f t="shared" si="97"/>
        <v>300.90221757975343</v>
      </c>
      <c r="J343" s="712">
        <f t="shared" si="98"/>
        <v>300.58628827057834</v>
      </c>
      <c r="K343" s="712">
        <f t="shared" si="99"/>
        <v>300.40033035638407</v>
      </c>
      <c r="L343" s="712">
        <f t="shared" si="100"/>
        <v>300.33869813331705</v>
      </c>
      <c r="N343" s="582">
        <v>269</v>
      </c>
      <c r="O343" s="712">
        <f t="shared" si="101"/>
        <v>3.9150976021400106</v>
      </c>
      <c r="P343" s="712">
        <f t="shared" si="102"/>
        <v>928.0933042038838</v>
      </c>
      <c r="Q343" s="712">
        <f t="shared" si="103"/>
        <v>904.34693141947946</v>
      </c>
      <c r="R343" s="712">
        <f t="shared" si="104"/>
        <v>887.20171526365959</v>
      </c>
      <c r="S343" s="712">
        <f t="shared" si="105"/>
        <v>876.81198923621309</v>
      </c>
      <c r="T343" s="712">
        <f t="shared" si="106"/>
        <v>873.27042629065625</v>
      </c>
    </row>
    <row r="344" spans="2:20">
      <c r="B344" s="582">
        <v>270</v>
      </c>
      <c r="C344" s="712">
        <f t="shared" si="91"/>
        <v>3.9296518683189698</v>
      </c>
      <c r="D344" s="712">
        <f t="shared" si="92"/>
        <v>1529.689554112414</v>
      </c>
      <c r="E344" s="712">
        <f t="shared" si="93"/>
        <v>908.92851525209437</v>
      </c>
      <c r="F344" s="712">
        <f t="shared" si="94"/>
        <v>529.54572614451365</v>
      </c>
      <c r="G344" s="712">
        <f t="shared" si="95"/>
        <v>364.78426757989246</v>
      </c>
      <c r="H344" s="719">
        <f t="shared" si="96"/>
        <v>301.39428800232906</v>
      </c>
      <c r="I344" s="712">
        <f t="shared" si="97"/>
        <v>300.93578411932378</v>
      </c>
      <c r="J344" s="712">
        <f t="shared" si="98"/>
        <v>300.61758667216418</v>
      </c>
      <c r="K344" s="712">
        <f t="shared" si="99"/>
        <v>300.430269216461</v>
      </c>
      <c r="L344" s="712">
        <f t="shared" si="100"/>
        <v>300.36818094237799</v>
      </c>
      <c r="N344" s="582">
        <v>270</v>
      </c>
      <c r="O344" s="712">
        <f t="shared" si="101"/>
        <v>3.9296518683189698</v>
      </c>
      <c r="P344" s="712">
        <f t="shared" si="102"/>
        <v>929.63125393500604</v>
      </c>
      <c r="Q344" s="712">
        <f t="shared" si="103"/>
        <v>905.93655543730836</v>
      </c>
      <c r="R344" s="712">
        <f t="shared" si="104"/>
        <v>888.8285043196513</v>
      </c>
      <c r="S344" s="712">
        <f t="shared" si="105"/>
        <v>878.46109485898251</v>
      </c>
      <c r="T344" s="712">
        <f t="shared" si="106"/>
        <v>874.92679631498243</v>
      </c>
    </row>
    <row r="345" spans="2:20">
      <c r="B345" s="582">
        <v>271</v>
      </c>
      <c r="C345" s="712">
        <f t="shared" si="91"/>
        <v>3.9442061344979291</v>
      </c>
      <c r="D345" s="712">
        <f t="shared" si="92"/>
        <v>1529.8538512864532</v>
      </c>
      <c r="E345" s="712">
        <f t="shared" si="93"/>
        <v>910.01712008064635</v>
      </c>
      <c r="F345" s="712">
        <f t="shared" si="94"/>
        <v>530.51365849541367</v>
      </c>
      <c r="G345" s="712">
        <f t="shared" si="95"/>
        <v>365.24144829777322</v>
      </c>
      <c r="H345" s="719">
        <f t="shared" si="96"/>
        <v>301.43126176600236</v>
      </c>
      <c r="I345" s="712">
        <f t="shared" si="97"/>
        <v>300.96957130130193</v>
      </c>
      <c r="J345" s="712">
        <f t="shared" si="98"/>
        <v>300.64910387279707</v>
      </c>
      <c r="K345" s="712">
        <f t="shared" si="99"/>
        <v>300.46042564601373</v>
      </c>
      <c r="L345" s="712">
        <f t="shared" si="100"/>
        <v>300.39788086714668</v>
      </c>
      <c r="N345" s="582">
        <v>271</v>
      </c>
      <c r="O345" s="712">
        <f t="shared" si="101"/>
        <v>3.9442061344979291</v>
      </c>
      <c r="P345" s="712">
        <f t="shared" si="102"/>
        <v>931.16582327445565</v>
      </c>
      <c r="Q345" s="712">
        <f t="shared" si="103"/>
        <v>907.52268548411621</v>
      </c>
      <c r="R345" s="712">
        <f t="shared" si="104"/>
        <v>890.45171771639571</v>
      </c>
      <c r="S345" s="712">
        <f t="shared" si="105"/>
        <v>880.1065757710079</v>
      </c>
      <c r="T345" s="712">
        <f t="shared" si="106"/>
        <v>876.57952566151289</v>
      </c>
    </row>
    <row r="346" spans="2:20">
      <c r="B346" s="582">
        <v>272</v>
      </c>
      <c r="C346" s="712">
        <f t="shared" si="91"/>
        <v>3.9587604006768879</v>
      </c>
      <c r="D346" s="712">
        <f t="shared" si="92"/>
        <v>1530.0174076564087</v>
      </c>
      <c r="E346" s="712">
        <f t="shared" si="93"/>
        <v>911.10101209676066</v>
      </c>
      <c r="F346" s="712">
        <f t="shared" si="94"/>
        <v>531.47983160722538</v>
      </c>
      <c r="G346" s="712">
        <f t="shared" si="95"/>
        <v>365.69903736800001</v>
      </c>
      <c r="H346" s="719">
        <f t="shared" si="96"/>
        <v>301.46845836197849</v>
      </c>
      <c r="I346" s="712">
        <f t="shared" si="97"/>
        <v>301.00357920973954</v>
      </c>
      <c r="J346" s="712">
        <f t="shared" si="98"/>
        <v>300.68084002028365</v>
      </c>
      <c r="K346" s="712">
        <f t="shared" si="99"/>
        <v>300.4907998318634</v>
      </c>
      <c r="L346" s="712">
        <f t="shared" si="100"/>
        <v>300.42779810755394</v>
      </c>
      <c r="N346" s="582">
        <v>272</v>
      </c>
      <c r="O346" s="712">
        <f t="shared" si="101"/>
        <v>3.9587604006768879</v>
      </c>
      <c r="P346" s="712">
        <f t="shared" si="102"/>
        <v>932.69701965228569</v>
      </c>
      <c r="Q346" s="712">
        <f t="shared" si="103"/>
        <v>909.10532923960159</v>
      </c>
      <c r="R346" s="712">
        <f t="shared" si="104"/>
        <v>892.07136331314121</v>
      </c>
      <c r="S346" s="712">
        <f t="shared" si="105"/>
        <v>881.74843993935178</v>
      </c>
      <c r="T346" s="712">
        <f t="shared" si="106"/>
        <v>878.22862233240596</v>
      </c>
    </row>
    <row r="347" spans="2:20">
      <c r="B347" s="582">
        <v>273</v>
      </c>
      <c r="C347" s="712">
        <f t="shared" si="91"/>
        <v>3.9733146668558472</v>
      </c>
      <c r="D347" s="712">
        <f t="shared" si="92"/>
        <v>1530.1802283270597</v>
      </c>
      <c r="E347" s="712">
        <f t="shared" si="93"/>
        <v>912.18022253449305</v>
      </c>
      <c r="F347" s="712">
        <f t="shared" si="94"/>
        <v>532.44424193520638</v>
      </c>
      <c r="G347" s="712">
        <f t="shared" si="95"/>
        <v>366.15702417814799</v>
      </c>
      <c r="H347" s="719">
        <f t="shared" si="96"/>
        <v>301.50587778291617</v>
      </c>
      <c r="I347" s="712">
        <f t="shared" si="97"/>
        <v>301.03780792319787</v>
      </c>
      <c r="J347" s="712">
        <f t="shared" si="98"/>
        <v>300.71279525647282</v>
      </c>
      <c r="K347" s="712">
        <f t="shared" si="99"/>
        <v>300.52139195459296</v>
      </c>
      <c r="L347" s="712">
        <f t="shared" si="100"/>
        <v>300.45793285719947</v>
      </c>
      <c r="N347" s="582">
        <v>273</v>
      </c>
      <c r="O347" s="712">
        <f t="shared" si="101"/>
        <v>3.9733146668558472</v>
      </c>
      <c r="P347" s="712">
        <f t="shared" si="102"/>
        <v>934.22485048221768</v>
      </c>
      <c r="Q347" s="712">
        <f t="shared" si="103"/>
        <v>910.68449436658352</v>
      </c>
      <c r="R347" s="712">
        <f t="shared" si="104"/>
        <v>893.68744895186126</v>
      </c>
      <c r="S347" s="712">
        <f t="shared" si="105"/>
        <v>883.3866953135655</v>
      </c>
      <c r="T347" s="712">
        <f t="shared" si="106"/>
        <v>879.8740943122308</v>
      </c>
    </row>
    <row r="348" spans="2:20">
      <c r="B348" s="582">
        <v>274</v>
      </c>
      <c r="C348" s="712">
        <f t="shared" si="91"/>
        <v>3.9878689330348065</v>
      </c>
      <c r="D348" s="712">
        <f t="shared" si="92"/>
        <v>1530.3423183568129</v>
      </c>
      <c r="E348" s="712">
        <f t="shared" si="93"/>
        <v>913.25478235320634</v>
      </c>
      <c r="F348" s="712">
        <f t="shared" si="94"/>
        <v>533.40688605959008</v>
      </c>
      <c r="G348" s="712">
        <f t="shared" si="95"/>
        <v>366.6153981954958</v>
      </c>
      <c r="H348" s="719">
        <f t="shared" si="96"/>
        <v>301.54352001667917</v>
      </c>
      <c r="I348" s="712">
        <f t="shared" si="97"/>
        <v>301.07225751479223</v>
      </c>
      <c r="J348" s="712">
        <f t="shared" si="98"/>
        <v>300.74496971730065</v>
      </c>
      <c r="K348" s="712">
        <f t="shared" si="99"/>
        <v>300.55220218859233</v>
      </c>
      <c r="L348" s="712">
        <f t="shared" si="100"/>
        <v>300.48828530339722</v>
      </c>
      <c r="N348" s="582">
        <v>274</v>
      </c>
      <c r="O348" s="712">
        <f t="shared" si="101"/>
        <v>3.9878689330348065</v>
      </c>
      <c r="P348" s="712">
        <f t="shared" si="102"/>
        <v>935.74932316167826</v>
      </c>
      <c r="Q348" s="712">
        <f t="shared" si="103"/>
        <v>912.26018851103777</v>
      </c>
      <c r="R348" s="712">
        <f t="shared" si="104"/>
        <v>895.29998245729348</v>
      </c>
      <c r="S348" s="712">
        <f t="shared" si="105"/>
        <v>885.02134982572716</v>
      </c>
      <c r="T348" s="712">
        <f t="shared" si="106"/>
        <v>881.51594956800716</v>
      </c>
    </row>
    <row r="349" spans="2:20">
      <c r="B349" s="582">
        <v>275</v>
      </c>
      <c r="C349" s="712">
        <f t="shared" si="91"/>
        <v>4.0024231992137658</v>
      </c>
      <c r="D349" s="712">
        <f t="shared" si="92"/>
        <v>1530.5036827582048</v>
      </c>
      <c r="E349" s="712">
        <f t="shared" si="93"/>
        <v>914.32472224040316</v>
      </c>
      <c r="F349" s="712">
        <f t="shared" si="94"/>
        <v>534.36776068357915</v>
      </c>
      <c r="G349" s="712">
        <f t="shared" si="95"/>
        <v>367.07414896684844</v>
      </c>
      <c r="H349" s="719">
        <f t="shared" si="96"/>
        <v>301.58138504637964</v>
      </c>
      <c r="I349" s="712">
        <f t="shared" si="97"/>
        <v>301.10692805223653</v>
      </c>
      <c r="J349" s="712">
        <f t="shared" si="98"/>
        <v>300.77736353283547</v>
      </c>
      <c r="K349" s="712">
        <f t="shared" si="99"/>
        <v>300.58323070210378</v>
      </c>
      <c r="L349" s="712">
        <f t="shared" si="100"/>
        <v>300.51885562722066</v>
      </c>
      <c r="N349" s="582">
        <v>275</v>
      </c>
      <c r="O349" s="712">
        <f t="shared" si="101"/>
        <v>4.0024231992137658</v>
      </c>
      <c r="P349" s="712">
        <f t="shared" si="102"/>
        <v>937.27044507183439</v>
      </c>
      <c r="Q349" s="712">
        <f t="shared" si="103"/>
        <v>913.83241930213501</v>
      </c>
      <c r="R349" s="712">
        <f t="shared" si="104"/>
        <v>896.90897163697582</v>
      </c>
      <c r="S349" s="712">
        <f t="shared" si="105"/>
        <v>886.65241139048078</v>
      </c>
      <c r="T349" s="712">
        <f t="shared" si="106"/>
        <v>883.15419604924296</v>
      </c>
    </row>
    <row r="350" spans="2:20">
      <c r="B350" s="582">
        <v>276</v>
      </c>
      <c r="C350" s="712">
        <f t="shared" si="91"/>
        <v>4.016977465392725</v>
      </c>
      <c r="D350" s="712">
        <f t="shared" si="92"/>
        <v>1530.6643264983986</v>
      </c>
      <c r="E350" s="712">
        <f t="shared" si="93"/>
        <v>915.39007261452571</v>
      </c>
      <c r="F350" s="712">
        <f t="shared" si="94"/>
        <v>535.32686263136907</v>
      </c>
      <c r="G350" s="712">
        <f t="shared" si="95"/>
        <v>367.53326611835325</v>
      </c>
      <c r="H350" s="719">
        <f t="shared" si="96"/>
        <v>301.61947285042118</v>
      </c>
      <c r="I350" s="712">
        <f t="shared" si="97"/>
        <v>301.14181959788704</v>
      </c>
      <c r="J350" s="712">
        <f t="shared" si="98"/>
        <v>300.80997682732266</v>
      </c>
      <c r="K350" s="712">
        <f t="shared" si="99"/>
        <v>300.61447765726666</v>
      </c>
      <c r="L350" s="712">
        <f t="shared" si="100"/>
        <v>300.54964400354794</v>
      </c>
      <c r="N350" s="582">
        <v>276</v>
      </c>
      <c r="O350" s="712">
        <f t="shared" si="101"/>
        <v>4.016977465392725</v>
      </c>
      <c r="P350" s="712">
        <f t="shared" si="102"/>
        <v>938.78822357762965</v>
      </c>
      <c r="Q350" s="712">
        <f t="shared" si="103"/>
        <v>915.40119435227643</v>
      </c>
      <c r="R350" s="712">
        <f t="shared" si="104"/>
        <v>898.51442428128655</v>
      </c>
      <c r="S350" s="712">
        <f t="shared" si="105"/>
        <v>888.27988790507334</v>
      </c>
      <c r="T350" s="712">
        <f t="shared" si="106"/>
        <v>884.78884168797356</v>
      </c>
    </row>
    <row r="351" spans="2:20">
      <c r="B351" s="582">
        <v>277</v>
      </c>
      <c r="C351" s="712">
        <f t="shared" si="91"/>
        <v>4.0315317315716843</v>
      </c>
      <c r="D351" s="712">
        <f t="shared" si="92"/>
        <v>1530.8242544996731</v>
      </c>
      <c r="E351" s="712">
        <f t="shared" si="93"/>
        <v>916.45086362772327</v>
      </c>
      <c r="F351" s="712">
        <f t="shared" si="94"/>
        <v>536.28418884620066</v>
      </c>
      <c r="G351" s="712">
        <f t="shared" si="95"/>
        <v>367.99273935530869</v>
      </c>
      <c r="H351" s="719">
        <f t="shared" si="96"/>
        <v>301.65778340254172</v>
      </c>
      <c r="I351" s="712">
        <f t="shared" si="97"/>
        <v>301.17693220878721</v>
      </c>
      <c r="J351" s="712">
        <f t="shared" si="98"/>
        <v>300.84280971922931</v>
      </c>
      <c r="K351" s="712">
        <f t="shared" si="99"/>
        <v>300.64594321016267</v>
      </c>
      <c r="L351" s="712">
        <f t="shared" si="100"/>
        <v>300.58065060110704</v>
      </c>
      <c r="N351" s="582">
        <v>277</v>
      </c>
      <c r="O351" s="712">
        <f t="shared" si="101"/>
        <v>4.0315317315716843</v>
      </c>
      <c r="P351" s="712">
        <f t="shared" si="102"/>
        <v>940.3026660278191</v>
      </c>
      <c r="Q351" s="712">
        <f t="shared" si="103"/>
        <v>916.96652125713183</v>
      </c>
      <c r="R351" s="712">
        <f t="shared" si="104"/>
        <v>900.11634816347987</v>
      </c>
      <c r="S351" s="712">
        <f t="shared" si="105"/>
        <v>889.90378724939455</v>
      </c>
      <c r="T351" s="712">
        <f t="shared" si="106"/>
        <v>886.41989439879944</v>
      </c>
    </row>
    <row r="352" spans="2:20">
      <c r="B352" s="582">
        <v>278</v>
      </c>
      <c r="C352" s="712">
        <f t="shared" si="91"/>
        <v>4.0460859977506427</v>
      </c>
      <c r="D352" s="712">
        <f t="shared" si="92"/>
        <v>1530.983471639905</v>
      </c>
      <c r="E352" s="712">
        <f t="shared" si="93"/>
        <v>917.50712516858914</v>
      </c>
      <c r="F352" s="712">
        <f t="shared" si="94"/>
        <v>537.23973638844268</v>
      </c>
      <c r="G352" s="712">
        <f t="shared" si="95"/>
        <v>368.45255846196608</v>
      </c>
      <c r="H352" s="719">
        <f t="shared" si="96"/>
        <v>301.6963166718561</v>
      </c>
      <c r="I352" s="712">
        <f t="shared" si="97"/>
        <v>301.21226593671088</v>
      </c>
      <c r="J352" s="712">
        <f t="shared" si="98"/>
        <v>300.87586232128916</v>
      </c>
      <c r="K352" s="712">
        <f t="shared" si="99"/>
        <v>300.67762751086104</v>
      </c>
      <c r="L352" s="712">
        <f t="shared" si="100"/>
        <v>300.61187558252072</v>
      </c>
      <c r="N352" s="582">
        <v>278</v>
      </c>
      <c r="O352" s="712">
        <f t="shared" si="101"/>
        <v>4.0460859977506427</v>
      </c>
      <c r="P352" s="712">
        <f t="shared" si="102"/>
        <v>941.81377975500561</v>
      </c>
      <c r="Q352" s="712">
        <f t="shared" si="103"/>
        <v>918.52840759567562</v>
      </c>
      <c r="R352" s="712">
        <f t="shared" si="104"/>
        <v>901.71475103972477</v>
      </c>
      <c r="S352" s="712">
        <f t="shared" si="105"/>
        <v>891.52411728601362</v>
      </c>
      <c r="T352" s="712">
        <f t="shared" si="106"/>
        <v>888.0473620789254</v>
      </c>
    </row>
    <row r="353" spans="2:20">
      <c r="B353" s="582">
        <v>279</v>
      </c>
      <c r="C353" s="712">
        <f t="shared" si="91"/>
        <v>4.060640263929602</v>
      </c>
      <c r="D353" s="712">
        <f t="shared" si="92"/>
        <v>1531.1419827530472</v>
      </c>
      <c r="E353" s="712">
        <f t="shared" si="93"/>
        <v>918.55888686486549</v>
      </c>
      <c r="F353" s="712">
        <f t="shared" si="94"/>
        <v>538.19350243370297</v>
      </c>
      <c r="G353" s="712">
        <f t="shared" si="95"/>
        <v>368.91271330132514</v>
      </c>
      <c r="H353" s="719">
        <f t="shared" si="96"/>
        <v>301.73507262289854</v>
      </c>
      <c r="I353" s="712">
        <f t="shared" si="97"/>
        <v>301.24782082820661</v>
      </c>
      <c r="J353" s="712">
        <f t="shared" si="98"/>
        <v>300.90913474054696</v>
      </c>
      <c r="K353" s="712">
        <f t="shared" si="99"/>
        <v>300.70953070346309</v>
      </c>
      <c r="L353" s="712">
        <f t="shared" si="100"/>
        <v>300.64331910435169</v>
      </c>
      <c r="N353" s="582">
        <v>279</v>
      </c>
      <c r="O353" s="712">
        <f t="shared" si="101"/>
        <v>4.060640263929602</v>
      </c>
      <c r="P353" s="712">
        <f t="shared" si="102"/>
        <v>943.32157207567536</v>
      </c>
      <c r="Q353" s="712">
        <f t="shared" si="103"/>
        <v>920.08686093022345</v>
      </c>
      <c r="R353" s="712">
        <f t="shared" si="104"/>
        <v>903.30964064914258</v>
      </c>
      <c r="S353" s="712">
        <f t="shared" si="105"/>
        <v>893.1408858602183</v>
      </c>
      <c r="T353" s="712">
        <f t="shared" si="106"/>
        <v>889.67125260819773</v>
      </c>
    </row>
    <row r="354" spans="2:20">
      <c r="B354" s="582">
        <v>280</v>
      </c>
      <c r="C354" s="712">
        <f t="shared" si="91"/>
        <v>4.0751945301085613</v>
      </c>
      <c r="D354" s="712">
        <f t="shared" si="92"/>
        <v>1531.2997926295973</v>
      </c>
      <c r="E354" s="712">
        <f t="shared" si="93"/>
        <v>919.60617808611823</v>
      </c>
      <c r="F354" s="712">
        <f t="shared" si="94"/>
        <v>539.14548427096713</v>
      </c>
      <c r="G354" s="712">
        <f t="shared" si="95"/>
        <v>369.37319381492239</v>
      </c>
      <c r="H354" s="719">
        <f t="shared" si="96"/>
        <v>301.77405121566488</v>
      </c>
      <c r="I354" s="712">
        <f t="shared" si="97"/>
        <v>301.28359692464124</v>
      </c>
      <c r="J354" s="712">
        <f t="shared" si="98"/>
        <v>300.94262707840284</v>
      </c>
      <c r="K354" s="712">
        <f t="shared" si="99"/>
        <v>300.74165292614748</v>
      </c>
      <c r="L354" s="712">
        <f t="shared" si="100"/>
        <v>300.67498131714774</v>
      </c>
      <c r="N354" s="582">
        <v>280</v>
      </c>
      <c r="O354" s="712">
        <f t="shared" si="101"/>
        <v>4.0751945301085613</v>
      </c>
      <c r="P354" s="712">
        <f t="shared" si="102"/>
        <v>944.8260502902325</v>
      </c>
      <c r="Q354" s="712">
        <f t="shared" si="103"/>
        <v>921.64188880646952</v>
      </c>
      <c r="R354" s="712">
        <f t="shared" si="104"/>
        <v>904.90102471384364</v>
      </c>
      <c r="S354" s="712">
        <f t="shared" si="105"/>
        <v>894.75410080005236</v>
      </c>
      <c r="T354" s="712">
        <f t="shared" si="106"/>
        <v>891.29157384914345</v>
      </c>
    </row>
    <row r="355" spans="2:20">
      <c r="B355" s="582">
        <v>281</v>
      </c>
      <c r="C355" s="712">
        <f t="shared" si="91"/>
        <v>4.0897487962875205</v>
      </c>
      <c r="D355" s="712">
        <f t="shared" si="92"/>
        <v>1531.4569060170629</v>
      </c>
      <c r="E355" s="712">
        <f t="shared" si="93"/>
        <v>920.64902794638067</v>
      </c>
      <c r="F355" s="712">
        <f t="shared" si="94"/>
        <v>540.09567930076616</v>
      </c>
      <c r="G355" s="712">
        <f t="shared" si="95"/>
        <v>369.83399002261382</v>
      </c>
      <c r="H355" s="719">
        <f t="shared" si="96"/>
        <v>301.81325240565462</v>
      </c>
      <c r="I355" s="712">
        <f t="shared" si="97"/>
        <v>301.31959426224319</v>
      </c>
      <c r="J355" s="712">
        <f t="shared" si="98"/>
        <v>300.97633943065705</v>
      </c>
      <c r="K355" s="712">
        <f t="shared" si="99"/>
        <v>300.77399431121478</v>
      </c>
      <c r="L355" s="712">
        <f t="shared" si="100"/>
        <v>300.70686236548647</v>
      </c>
      <c r="N355" s="582">
        <v>281</v>
      </c>
      <c r="O355" s="712">
        <f t="shared" si="101"/>
        <v>4.0897487962875205</v>
      </c>
      <c r="P355" s="712">
        <f t="shared" si="102"/>
        <v>946.32722168303519</v>
      </c>
      <c r="Q355" s="712">
        <f t="shared" si="103"/>
        <v>923.19349875352236</v>
      </c>
      <c r="R355" s="712">
        <f t="shared" si="104"/>
        <v>906.48891093896577</v>
      </c>
      <c r="S355" s="712">
        <f t="shared" si="105"/>
        <v>896.3637699163537</v>
      </c>
      <c r="T355" s="712">
        <f t="shared" si="106"/>
        <v>892.90833364700745</v>
      </c>
    </row>
    <row r="356" spans="2:20">
      <c r="B356" s="582">
        <v>282</v>
      </c>
      <c r="C356" s="712">
        <f t="shared" si="91"/>
        <v>4.1043030624664798</v>
      </c>
      <c r="D356" s="712">
        <f t="shared" si="92"/>
        <v>1531.6133276204198</v>
      </c>
      <c r="E356" s="712">
        <f t="shared" si="93"/>
        <v>921.68746530676776</v>
      </c>
      <c r="F356" s="712">
        <f t="shared" si="94"/>
        <v>541.04408503337106</v>
      </c>
      <c r="G356" s="712">
        <f t="shared" si="95"/>
        <v>370.2950920223513</v>
      </c>
      <c r="H356" s="719">
        <f t="shared" si="96"/>
        <v>301.85267614391267</v>
      </c>
      <c r="I356" s="712">
        <f t="shared" si="97"/>
        <v>301.35581287214603</v>
      </c>
      <c r="J356" s="712">
        <f t="shared" si="98"/>
        <v>301.01027188755398</v>
      </c>
      <c r="K356" s="712">
        <f t="shared" si="99"/>
        <v>300.80655498513244</v>
      </c>
      <c r="L356" s="712">
        <f t="shared" si="100"/>
        <v>300.73896238802013</v>
      </c>
      <c r="N356" s="582">
        <v>282</v>
      </c>
      <c r="O356" s="712">
        <f t="shared" si="101"/>
        <v>4.1043030624664798</v>
      </c>
      <c r="P356" s="712">
        <f t="shared" si="102"/>
        <v>947.82509352243062</v>
      </c>
      <c r="Q356" s="712">
        <f t="shared" si="103"/>
        <v>924.74169828394213</v>
      </c>
      <c r="R356" s="712">
        <f t="shared" si="104"/>
        <v>908.07330701271042</v>
      </c>
      <c r="S356" s="712">
        <f t="shared" si="105"/>
        <v>897.9699010027922</v>
      </c>
      <c r="T356" s="712">
        <f t="shared" si="106"/>
        <v>894.52153982979121</v>
      </c>
    </row>
    <row r="357" spans="2:20">
      <c r="B357" s="582">
        <v>283</v>
      </c>
      <c r="C357" s="712">
        <f t="shared" si="91"/>
        <v>4.1188573286454391</v>
      </c>
      <c r="D357" s="712">
        <f t="shared" si="92"/>
        <v>1531.769062102564</v>
      </c>
      <c r="E357" s="712">
        <f t="shared" si="93"/>
        <v>922.7215187780605</v>
      </c>
      <c r="F357" s="712">
        <f t="shared" si="94"/>
        <v>541.99069908701449</v>
      </c>
      <c r="G357" s="712">
        <f t="shared" si="95"/>
        <v>370.75648998995297</v>
      </c>
      <c r="H357" s="719">
        <f t="shared" si="96"/>
        <v>301.89232237707103</v>
      </c>
      <c r="I357" s="712">
        <f t="shared" si="97"/>
        <v>301.39225278043182</v>
      </c>
      <c r="J357" s="712">
        <f t="shared" si="98"/>
        <v>301.04442453382637</v>
      </c>
      <c r="K357" s="712">
        <f t="shared" si="99"/>
        <v>300.8393350685792</v>
      </c>
      <c r="L357" s="712">
        <f t="shared" si="100"/>
        <v>300.77128151752078</v>
      </c>
      <c r="N357" s="582">
        <v>283</v>
      </c>
      <c r="O357" s="712">
        <f t="shared" si="101"/>
        <v>4.1188573286454391</v>
      </c>
      <c r="P357" s="712">
        <f t="shared" si="102"/>
        <v>949.31967306079048</v>
      </c>
      <c r="Q357" s="712">
        <f t="shared" si="103"/>
        <v>926.28649489377597</v>
      </c>
      <c r="R357" s="712">
        <f t="shared" si="104"/>
        <v>909.65422060638093</v>
      </c>
      <c r="S357" s="712">
        <f t="shared" si="105"/>
        <v>899.57250183590713</v>
      </c>
      <c r="T357" s="712">
        <f t="shared" si="106"/>
        <v>896.13120020829012</v>
      </c>
    </row>
    <row r="358" spans="2:20">
      <c r="B358" s="582">
        <v>284</v>
      </c>
      <c r="C358" s="712">
        <f t="shared" si="91"/>
        <v>4.1334115948243983</v>
      </c>
      <c r="D358" s="712">
        <f t="shared" si="92"/>
        <v>1531.9241140847582</v>
      </c>
      <c r="E358" s="712">
        <f t="shared" si="93"/>
        <v>923.75121672326122</v>
      </c>
      <c r="F358" s="712">
        <f t="shared" si="94"/>
        <v>542.93551918613912</v>
      </c>
      <c r="G358" s="712">
        <f t="shared" si="95"/>
        <v>371.21817417886768</v>
      </c>
      <c r="H358" s="719">
        <f t="shared" si="96"/>
        <v>301.93219104739023</v>
      </c>
      <c r="I358" s="712">
        <f t="shared" si="97"/>
        <v>301.42891400817371</v>
      </c>
      <c r="J358" s="712">
        <f t="shared" si="98"/>
        <v>301.07879744873952</v>
      </c>
      <c r="K358" s="712">
        <f t="shared" si="99"/>
        <v>300.8723346764898</v>
      </c>
      <c r="L358" s="712">
        <f t="shared" si="100"/>
        <v>300.80381988092472</v>
      </c>
      <c r="N358" s="582">
        <v>284</v>
      </c>
      <c r="O358" s="712">
        <f t="shared" si="101"/>
        <v>4.1334115948243983</v>
      </c>
      <c r="P358" s="712">
        <f t="shared" si="102"/>
        <v>950.81096753454563</v>
      </c>
      <c r="Q358" s="712">
        <f t="shared" si="103"/>
        <v>927.82789606259496</v>
      </c>
      <c r="R358" s="712">
        <f t="shared" si="104"/>
        <v>911.23165937441888</v>
      </c>
      <c r="S358" s="712">
        <f t="shared" si="105"/>
        <v>901.17158017514544</v>
      </c>
      <c r="T358" s="712">
        <f t="shared" si="106"/>
        <v>897.73732257613176</v>
      </c>
    </row>
    <row r="359" spans="2:20">
      <c r="B359" s="582">
        <v>285</v>
      </c>
      <c r="C359" s="712">
        <f t="shared" si="91"/>
        <v>4.1479658610033567</v>
      </c>
      <c r="D359" s="712">
        <f t="shared" si="92"/>
        <v>1532.0784881470734</v>
      </c>
      <c r="E359" s="712">
        <f t="shared" si="93"/>
        <v>924.77658726011953</v>
      </c>
      <c r="F359" s="712">
        <f t="shared" si="94"/>
        <v>543.87854315967206</v>
      </c>
      <c r="G359" s="712">
        <f t="shared" si="95"/>
        <v>371.68013491993435</v>
      </c>
      <c r="H359" s="719">
        <f t="shared" si="96"/>
        <v>301.9722820928003</v>
      </c>
      <c r="I359" s="712">
        <f t="shared" si="97"/>
        <v>301.46579657147936</v>
      </c>
      <c r="J359" s="712">
        <f t="shared" si="98"/>
        <v>301.11339070613496</v>
      </c>
      <c r="K359" s="712">
        <f t="shared" si="99"/>
        <v>300.9055539180996</v>
      </c>
      <c r="L359" s="712">
        <f t="shared" si="100"/>
        <v>300.83657759937705</v>
      </c>
      <c r="N359" s="582">
        <v>285</v>
      </c>
      <c r="O359" s="712">
        <f t="shared" si="101"/>
        <v>4.1479658610033567</v>
      </c>
      <c r="P359" s="712">
        <f t="shared" si="102"/>
        <v>952.29898416422145</v>
      </c>
      <c r="Q359" s="712">
        <f t="shared" si="103"/>
        <v>929.36590925353028</v>
      </c>
      <c r="R359" s="712">
        <f t="shared" si="104"/>
        <v>912.80563095444177</v>
      </c>
      <c r="S359" s="712">
        <f t="shared" si="105"/>
        <v>902.76714376289817</v>
      </c>
      <c r="T359" s="712">
        <f t="shared" si="106"/>
        <v>899.33991470981323</v>
      </c>
    </row>
    <row r="360" spans="2:20">
      <c r="B360" s="582">
        <v>286</v>
      </c>
      <c r="C360" s="712">
        <f t="shared" si="91"/>
        <v>4.162520127182316</v>
      </c>
      <c r="D360" s="712">
        <f t="shared" si="92"/>
        <v>1532.2321888288236</v>
      </c>
      <c r="E360" s="712">
        <f t="shared" si="93"/>
        <v>925.79765826362984</v>
      </c>
      <c r="F360" s="712">
        <f t="shared" si="94"/>
        <v>544.81976893932597</v>
      </c>
      <c r="G360" s="712">
        <f t="shared" si="95"/>
        <v>372.14236262113536</v>
      </c>
      <c r="H360" s="719">
        <f t="shared" si="96"/>
        <v>302.01259544694199</v>
      </c>
      <c r="I360" s="712">
        <f t="shared" si="97"/>
        <v>301.50290048153329</v>
      </c>
      <c r="J360" s="712">
        <f t="shared" si="98"/>
        <v>301.14820437447463</v>
      </c>
      <c r="K360" s="712">
        <f t="shared" si="99"/>
        <v>300.93899289698868</v>
      </c>
      <c r="L360" s="712">
        <f t="shared" si="100"/>
        <v>300.86955478827656</v>
      </c>
      <c r="N360" s="582">
        <v>286</v>
      </c>
      <c r="O360" s="712">
        <f t="shared" si="101"/>
        <v>4.162520127182316</v>
      </c>
      <c r="P360" s="712">
        <f t="shared" si="102"/>
        <v>953.78373015447266</v>
      </c>
      <c r="Q360" s="712">
        <f t="shared" si="103"/>
        <v>930.90054191330921</v>
      </c>
      <c r="R360" s="712">
        <f t="shared" si="104"/>
        <v>914.37614296727975</v>
      </c>
      <c r="S360" s="712">
        <f t="shared" si="105"/>
        <v>904.35920032453953</v>
      </c>
      <c r="T360" s="712">
        <f t="shared" si="106"/>
        <v>900.93898436873906</v>
      </c>
    </row>
    <row r="361" spans="2:20">
      <c r="B361" s="582">
        <v>287</v>
      </c>
      <c r="C361" s="712">
        <f t="shared" si="91"/>
        <v>4.1770743933612753</v>
      </c>
      <c r="D361" s="712">
        <f t="shared" si="92"/>
        <v>1532.385220628996</v>
      </c>
      <c r="E361" s="712">
        <f t="shared" si="93"/>
        <v>926.81445736850105</v>
      </c>
      <c r="F361" s="712">
        <f t="shared" si="94"/>
        <v>545.75919455792427</v>
      </c>
      <c r="G361" s="712">
        <f t="shared" si="95"/>
        <v>372.60484776734512</v>
      </c>
      <c r="H361" s="719">
        <f t="shared" si="96"/>
        <v>302.0531310392073</v>
      </c>
      <c r="I361" s="712">
        <f t="shared" si="97"/>
        <v>301.54022574463983</v>
      </c>
      <c r="J361" s="712">
        <f t="shared" si="98"/>
        <v>301.18323851688422</v>
      </c>
      <c r="K361" s="712">
        <f t="shared" si="99"/>
        <v>300.97265171112639</v>
      </c>
      <c r="L361" s="712">
        <f t="shared" si="100"/>
        <v>300.90275155732013</v>
      </c>
      <c r="N361" s="582">
        <v>287</v>
      </c>
      <c r="O361" s="712">
        <f t="shared" si="101"/>
        <v>4.1770743933612753</v>
      </c>
      <c r="P361" s="712">
        <f t="shared" si="102"/>
        <v>955.2652126941183</v>
      </c>
      <c r="Q361" s="712">
        <f t="shared" si="103"/>
        <v>932.43180147229134</v>
      </c>
      <c r="R361" s="712">
        <f t="shared" si="104"/>
        <v>915.94320301701214</v>
      </c>
      <c r="S361" s="712">
        <f t="shared" si="105"/>
        <v>905.94775756846309</v>
      </c>
      <c r="T361" s="712">
        <f t="shared" si="106"/>
        <v>902.5345392952587</v>
      </c>
    </row>
    <row r="362" spans="2:20">
      <c r="B362" s="582">
        <v>288</v>
      </c>
      <c r="C362" s="712">
        <f t="shared" si="91"/>
        <v>4.1916286595402346</v>
      </c>
      <c r="D362" s="712">
        <f t="shared" si="92"/>
        <v>1532.5375880066761</v>
      </c>
      <c r="E362" s="712">
        <f t="shared" si="93"/>
        <v>927.82701197159781</v>
      </c>
      <c r="F362" s="712">
        <f t="shared" si="94"/>
        <v>546.69681814775299</v>
      </c>
      <c r="G362" s="712">
        <f t="shared" si="95"/>
        <v>373.06758092007334</v>
      </c>
      <c r="H362" s="719">
        <f t="shared" si="96"/>
        <v>302.09388879478036</v>
      </c>
      <c r="I362" s="712">
        <f t="shared" si="97"/>
        <v>301.57777236226502</v>
      </c>
      <c r="J362" s="712">
        <f t="shared" si="98"/>
        <v>301.2184931911969</v>
      </c>
      <c r="K362" s="712">
        <f t="shared" si="99"/>
        <v>301.00653045291563</v>
      </c>
      <c r="L362" s="712">
        <f t="shared" si="100"/>
        <v>300.93616801054691</v>
      </c>
      <c r="N362" s="582">
        <v>288</v>
      </c>
      <c r="O362" s="712">
        <f t="shared" si="101"/>
        <v>4.1916286595402346</v>
      </c>
      <c r="P362" s="712">
        <f t="shared" si="102"/>
        <v>956.74343895617653</v>
      </c>
      <c r="Q362" s="712">
        <f t="shared" si="103"/>
        <v>933.95969534450433</v>
      </c>
      <c r="R362" s="712">
        <f t="shared" si="104"/>
        <v>917.50681869100492</v>
      </c>
      <c r="S362" s="712">
        <f t="shared" si="105"/>
        <v>907.53282318611946</v>
      </c>
      <c r="T362" s="712">
        <f t="shared" si="106"/>
        <v>904.12658721470427</v>
      </c>
    </row>
    <row r="363" spans="2:20">
      <c r="B363" s="582">
        <v>289</v>
      </c>
      <c r="C363" s="712">
        <f t="shared" si="91"/>
        <v>4.2061829257191938</v>
      </c>
      <c r="D363" s="712">
        <f t="shared" si="92"/>
        <v>1532.6892953814661</v>
      </c>
      <c r="E363" s="712">
        <f t="shared" si="93"/>
        <v>928.83534923435434</v>
      </c>
      <c r="F363" s="712">
        <f t="shared" si="94"/>
        <v>547.632637938936</v>
      </c>
      <c r="G363" s="712">
        <f t="shared" si="95"/>
        <v>373.53055271720325</v>
      </c>
      <c r="H363" s="719">
        <f t="shared" si="96"/>
        <v>302.13486863467733</v>
      </c>
      <c r="I363" s="712">
        <f t="shared" si="97"/>
        <v>301.61554033107939</v>
      </c>
      <c r="J363" s="712">
        <f t="shared" si="98"/>
        <v>301.25396844999699</v>
      </c>
      <c r="K363" s="712">
        <f t="shared" si="99"/>
        <v>301.0406292092365</v>
      </c>
      <c r="L363" s="712">
        <f t="shared" si="100"/>
        <v>300.96980424638286</v>
      </c>
      <c r="N363" s="582">
        <v>289</v>
      </c>
      <c r="O363" s="712">
        <f t="shared" si="101"/>
        <v>4.2061829257191938</v>
      </c>
      <c r="P363" s="712">
        <f t="shared" si="102"/>
        <v>958.21841609789919</v>
      </c>
      <c r="Q363" s="712">
        <f t="shared" si="103"/>
        <v>935.48423092767962</v>
      </c>
      <c r="R363" s="712">
        <f t="shared" si="104"/>
        <v>919.06699755994725</v>
      </c>
      <c r="S363" s="712">
        <f t="shared" si="105"/>
        <v>909.11440485205367</v>
      </c>
      <c r="T363" s="712">
        <f t="shared" si="106"/>
        <v>905.71513583542742</v>
      </c>
    </row>
    <row r="364" spans="2:20">
      <c r="B364" s="582">
        <v>290</v>
      </c>
      <c r="C364" s="712">
        <f t="shared" si="91"/>
        <v>4.2207371918981531</v>
      </c>
      <c r="D364" s="712">
        <f t="shared" si="92"/>
        <v>1532.8403471338997</v>
      </c>
      <c r="E364" s="712">
        <f t="shared" si="93"/>
        <v>929.83949608516173</v>
      </c>
      <c r="F364" s="712">
        <f t="shared" si="94"/>
        <v>548.56665225783547</v>
      </c>
      <c r="G364" s="712">
        <f t="shared" si="95"/>
        <v>373.99375387272516</v>
      </c>
      <c r="H364" s="719">
        <f t="shared" si="96"/>
        <v>302.17607047578667</v>
      </c>
      <c r="I364" s="712">
        <f t="shared" si="97"/>
        <v>301.65352964299962</v>
      </c>
      <c r="J364" s="712">
        <f t="shared" si="98"/>
        <v>301.2896643406628</v>
      </c>
      <c r="K364" s="712">
        <f t="shared" si="99"/>
        <v>301.07494806149089</v>
      </c>
      <c r="L364" s="712">
        <f t="shared" si="100"/>
        <v>301.00366035768491</v>
      </c>
      <c r="N364" s="582">
        <v>290</v>
      </c>
      <c r="O364" s="712">
        <f t="shared" si="101"/>
        <v>4.2207371918981531</v>
      </c>
      <c r="P364" s="712">
        <f t="shared" si="102"/>
        <v>959.6901512608066</v>
      </c>
      <c r="Q364" s="712">
        <f t="shared" si="103"/>
        <v>937.00541560328918</v>
      </c>
      <c r="R364" s="712">
        <f t="shared" si="104"/>
        <v>920.62374717788759</v>
      </c>
      <c r="S364" s="712">
        <f t="shared" si="105"/>
        <v>910.69251022394201</v>
      </c>
      <c r="T364" s="712">
        <f t="shared" si="106"/>
        <v>907.30019284883713</v>
      </c>
    </row>
    <row r="365" spans="2:20">
      <c r="B365" s="582">
        <v>291</v>
      </c>
      <c r="C365" s="712">
        <f t="shared" si="91"/>
        <v>4.2352914580771124</v>
      </c>
      <c r="D365" s="712">
        <f t="shared" si="92"/>
        <v>1532.9907476058509</v>
      </c>
      <c r="E365" s="712">
        <f t="shared" si="93"/>
        <v>930.83947922172717</v>
      </c>
      <c r="F365" s="712">
        <f t="shared" si="94"/>
        <v>549.49885952547584</v>
      </c>
      <c r="G365" s="712">
        <f t="shared" si="95"/>
        <v>374.45717517646568</v>
      </c>
      <c r="H365" s="719">
        <f t="shared" si="96"/>
        <v>302.21749423090927</v>
      </c>
      <c r="I365" s="712">
        <f t="shared" si="97"/>
        <v>301.69174028523059</v>
      </c>
      <c r="J365" s="712">
        <f t="shared" si="98"/>
        <v>301.32558090541028</v>
      </c>
      <c r="K365" s="712">
        <f t="shared" si="99"/>
        <v>301.1094870856457</v>
      </c>
      <c r="L365" s="712">
        <f t="shared" si="100"/>
        <v>301.03773643178499</v>
      </c>
      <c r="N365" s="582">
        <v>291</v>
      </c>
      <c r="O365" s="712">
        <f t="shared" si="101"/>
        <v>4.2352914580771124</v>
      </c>
      <c r="P365" s="712">
        <f t="shared" si="102"/>
        <v>961.15865157072233</v>
      </c>
      <c r="Q365" s="712">
        <f t="shared" si="103"/>
        <v>938.52325673658015</v>
      </c>
      <c r="R365" s="712">
        <f t="shared" si="104"/>
        <v>922.17707508227102</v>
      </c>
      <c r="S365" s="712">
        <f t="shared" si="105"/>
        <v>912.26714694262955</v>
      </c>
      <c r="T365" s="712">
        <f t="shared" si="106"/>
        <v>908.88176592943648</v>
      </c>
    </row>
    <row r="366" spans="2:20">
      <c r="B366" s="582">
        <v>292</v>
      </c>
      <c r="C366" s="712">
        <f t="shared" si="91"/>
        <v>4.2498457242560708</v>
      </c>
      <c r="D366" s="712">
        <f t="shared" si="92"/>
        <v>1533.1405011009376</v>
      </c>
      <c r="E366" s="712">
        <f t="shared" si="93"/>
        <v>931.83532511340775</v>
      </c>
      <c r="F366" s="712">
        <f t="shared" si="94"/>
        <v>550.42925825599195</v>
      </c>
      <c r="G366" s="712">
        <f t="shared" si="95"/>
        <v>374.92080749381182</v>
      </c>
      <c r="H366" s="719">
        <f t="shared" si="96"/>
        <v>302.25913980879773</v>
      </c>
      <c r="I366" s="712">
        <f t="shared" si="97"/>
        <v>301.73017224030718</v>
      </c>
      <c r="J366" s="712">
        <f t="shared" si="98"/>
        <v>301.36171818133562</v>
      </c>
      <c r="K366" s="712">
        <f t="shared" si="99"/>
        <v>301.14424635227738</v>
      </c>
      <c r="L366" s="712">
        <f t="shared" si="100"/>
        <v>301.07203255053389</v>
      </c>
      <c r="N366" s="582">
        <v>292</v>
      </c>
      <c r="O366" s="712">
        <f t="shared" si="101"/>
        <v>4.2498457242560708</v>
      </c>
      <c r="P366" s="712">
        <f t="shared" si="102"/>
        <v>962.62392413780719</v>
      </c>
      <c r="Q366" s="712">
        <f t="shared" si="103"/>
        <v>940.03776167661101</v>
      </c>
      <c r="R366" s="712">
        <f t="shared" si="104"/>
        <v>923.72698879397535</v>
      </c>
      <c r="S366" s="712">
        <f t="shared" si="105"/>
        <v>913.83832263216664</v>
      </c>
      <c r="T366" s="712">
        <f t="shared" si="106"/>
        <v>910.45986273486062</v>
      </c>
    </row>
    <row r="367" spans="2:20">
      <c r="B367" s="582">
        <v>293</v>
      </c>
      <c r="C367" s="712">
        <f t="shared" si="91"/>
        <v>4.26439999043503</v>
      </c>
      <c r="D367" s="712">
        <f t="shared" si="92"/>
        <v>1533.2896118849217</v>
      </c>
      <c r="E367" s="712">
        <f t="shared" si="93"/>
        <v>932.8270600035172</v>
      </c>
      <c r="F367" s="712">
        <f t="shared" si="94"/>
        <v>551.35784705509957</v>
      </c>
      <c r="G367" s="712">
        <f t="shared" si="95"/>
        <v>375.3846417654313</v>
      </c>
      <c r="H367" s="719">
        <f t="shared" si="96"/>
        <v>302.30100711419607</v>
      </c>
      <c r="I367" s="712">
        <f t="shared" si="97"/>
        <v>301.76882548613571</v>
      </c>
      <c r="J367" s="712">
        <f t="shared" si="98"/>
        <v>301.39807620045855</v>
      </c>
      <c r="K367" s="712">
        <f t="shared" si="99"/>
        <v>301.17922592661472</v>
      </c>
      <c r="L367" s="712">
        <f t="shared" si="100"/>
        <v>301.10654879034547</v>
      </c>
      <c r="N367" s="582">
        <v>293</v>
      </c>
      <c r="O367" s="712">
        <f t="shared" si="101"/>
        <v>4.26439999043503</v>
      </c>
      <c r="P367" s="712">
        <f t="shared" si="102"/>
        <v>964.08597605659406</v>
      </c>
      <c r="Q367" s="712">
        <f t="shared" si="103"/>
        <v>941.54893775628727</v>
      </c>
      <c r="R367" s="712">
        <f t="shared" si="104"/>
        <v>925.27349581734779</v>
      </c>
      <c r="S367" s="712">
        <f t="shared" si="105"/>
        <v>915.40604489984639</v>
      </c>
      <c r="T367" s="712">
        <f t="shared" si="106"/>
        <v>912.03449090591278</v>
      </c>
    </row>
    <row r="368" spans="2:20">
      <c r="B368" s="582">
        <v>294</v>
      </c>
      <c r="C368" s="712">
        <f t="shared" si="91"/>
        <v>4.2789542566139893</v>
      </c>
      <c r="D368" s="712">
        <f t="shared" si="92"/>
        <v>1533.4380841861027</v>
      </c>
      <c r="E368" s="712">
        <f t="shared" si="93"/>
        <v>933.814709911607</v>
      </c>
      <c r="F368" s="712">
        <f t="shared" si="94"/>
        <v>552.2846246185901</v>
      </c>
      <c r="G368" s="712">
        <f t="shared" si="95"/>
        <v>375.84866900698836</v>
      </c>
      <c r="H368" s="719">
        <f t="shared" si="96"/>
        <v>302.34309604787893</v>
      </c>
      <c r="I368" s="712">
        <f t="shared" si="97"/>
        <v>301.8076999960353</v>
      </c>
      <c r="J368" s="712">
        <f t="shared" si="98"/>
        <v>301.43465498976485</v>
      </c>
      <c r="K368" s="712">
        <f t="shared" si="99"/>
        <v>301.21442586858302</v>
      </c>
      <c r="L368" s="712">
        <f t="shared" si="100"/>
        <v>301.14128522224007</v>
      </c>
      <c r="N368" s="582">
        <v>294</v>
      </c>
      <c r="O368" s="712">
        <f t="shared" si="101"/>
        <v>4.2789542566139893</v>
      </c>
      <c r="P368" s="712">
        <f t="shared" si="102"/>
        <v>965.54481440602228</v>
      </c>
      <c r="Q368" s="712">
        <f t="shared" si="103"/>
        <v>943.05679229239661</v>
      </c>
      <c r="R368" s="712">
        <f t="shared" si="104"/>
        <v>926.8166036402406</v>
      </c>
      <c r="S368" s="712">
        <f t="shared" si="105"/>
        <v>916.97032133624089</v>
      </c>
      <c r="T368" s="712">
        <f t="shared" si="106"/>
        <v>913.60565806660213</v>
      </c>
    </row>
    <row r="369" spans="2:20">
      <c r="B369" s="582">
        <v>295</v>
      </c>
      <c r="C369" s="712">
        <f t="shared" si="91"/>
        <v>4.2935085227929486</v>
      </c>
      <c r="D369" s="712">
        <f t="shared" si="92"/>
        <v>1533.5859221957076</v>
      </c>
      <c r="E369" s="712">
        <f t="shared" si="93"/>
        <v>934.7983006357224</v>
      </c>
      <c r="F369" s="712">
        <f t="shared" si="94"/>
        <v>553.20958973084669</v>
      </c>
      <c r="G369" s="712">
        <f t="shared" si="95"/>
        <v>376.31288030885582</v>
      </c>
      <c r="H369" s="719">
        <f t="shared" si="96"/>
        <v>302.38540650669034</v>
      </c>
      <c r="I369" s="712">
        <f t="shared" si="97"/>
        <v>301.84679573877912</v>
      </c>
      <c r="J369" s="712">
        <f t="shared" si="98"/>
        <v>301.4714545712489</v>
      </c>
      <c r="K369" s="712">
        <f t="shared" si="99"/>
        <v>301.24984623284729</v>
      </c>
      <c r="L369" s="712">
        <f t="shared" si="100"/>
        <v>301.17624191188838</v>
      </c>
      <c r="N369" s="582">
        <v>295</v>
      </c>
      <c r="O369" s="712">
        <f t="shared" si="101"/>
        <v>4.2935085227929486</v>
      </c>
      <c r="P369" s="712">
        <f t="shared" si="102"/>
        <v>967.00044624947157</v>
      </c>
      <c r="Q369" s="712">
        <f t="shared" si="103"/>
        <v>944.56133258564478</v>
      </c>
      <c r="R369" s="712">
        <f t="shared" si="104"/>
        <v>928.3563197340485</v>
      </c>
      <c r="S369" s="712">
        <f t="shared" si="105"/>
        <v>918.53115951523841</v>
      </c>
      <c r="T369" s="712">
        <f t="shared" si="106"/>
        <v>915.17337182418044</v>
      </c>
    </row>
    <row r="370" spans="2:20">
      <c r="B370" s="582">
        <v>296</v>
      </c>
      <c r="C370" s="712">
        <f t="shared" si="91"/>
        <v>4.3080627889719079</v>
      </c>
      <c r="D370" s="712">
        <f t="shared" si="92"/>
        <v>1533.7331300682747</v>
      </c>
      <c r="E370" s="712">
        <f t="shared" si="93"/>
        <v>935.77785775463269</v>
      </c>
      <c r="F370" s="712">
        <f t="shared" si="94"/>
        <v>554.13274126338331</v>
      </c>
      <c r="G370" s="712">
        <f t="shared" si="95"/>
        <v>376.77726683582284</v>
      </c>
      <c r="H370" s="719">
        <f t="shared" si="96"/>
        <v>302.42793838358295</v>
      </c>
      <c r="I370" s="712">
        <f t="shared" si="97"/>
        <v>301.88611267863524</v>
      </c>
      <c r="J370" s="712">
        <f t="shared" si="98"/>
        <v>301.50847496195638</v>
      </c>
      <c r="K370" s="712">
        <f t="shared" si="99"/>
        <v>301.28548706885522</v>
      </c>
      <c r="L370" s="712">
        <f t="shared" si="100"/>
        <v>301.21141891965488</v>
      </c>
      <c r="N370" s="582">
        <v>296</v>
      </c>
      <c r="O370" s="712">
        <f t="shared" si="101"/>
        <v>4.3080627889719079</v>
      </c>
      <c r="P370" s="712">
        <f t="shared" si="102"/>
        <v>968.45287863479655</v>
      </c>
      <c r="Q370" s="712">
        <f t="shared" si="103"/>
        <v>946.06256592069042</v>
      </c>
      <c r="R370" s="712">
        <f t="shared" si="104"/>
        <v>929.89265155374369</v>
      </c>
      <c r="S370" s="712">
        <f t="shared" si="105"/>
        <v>920.08856699407988</v>
      </c>
      <c r="T370" s="712">
        <f t="shared" si="106"/>
        <v>916.7376397691786</v>
      </c>
    </row>
    <row r="371" spans="2:20">
      <c r="B371" s="582">
        <v>297</v>
      </c>
      <c r="C371" s="712">
        <f t="shared" si="91"/>
        <v>4.3226170551508671</v>
      </c>
      <c r="D371" s="712">
        <f t="shared" si="92"/>
        <v>1533.8797119220353</v>
      </c>
      <c r="E371" s="712">
        <f t="shared" si="93"/>
        <v>936.7534066300359</v>
      </c>
      <c r="F371" s="712">
        <f t="shared" si="94"/>
        <v>555.05407817340517</v>
      </c>
      <c r="G371" s="712">
        <f t="shared" si="95"/>
        <v>377.24181982679914</v>
      </c>
      <c r="H371" s="719">
        <f t="shared" si="96"/>
        <v>302.47069156765633</v>
      </c>
      <c r="I371" s="712">
        <f t="shared" si="97"/>
        <v>301.92565077540775</v>
      </c>
      <c r="J371" s="712">
        <f t="shared" si="98"/>
        <v>301.54571617402632</v>
      </c>
      <c r="K371" s="712">
        <f t="shared" si="99"/>
        <v>301.32134842088078</v>
      </c>
      <c r="L371" s="712">
        <f t="shared" si="100"/>
        <v>301.24681630064117</v>
      </c>
      <c r="N371" s="582">
        <v>297</v>
      </c>
      <c r="O371" s="712">
        <f t="shared" si="101"/>
        <v>4.3226170551508671</v>
      </c>
      <c r="P371" s="712">
        <f t="shared" si="102"/>
        <v>969.9021185943609</v>
      </c>
      <c r="Q371" s="712">
        <f t="shared" si="103"/>
        <v>947.56049956618074</v>
      </c>
      <c r="R371" s="712">
        <f t="shared" si="104"/>
        <v>931.42560653791259</v>
      </c>
      <c r="S371" s="712">
        <f t="shared" si="105"/>
        <v>921.64255131339564</v>
      </c>
      <c r="T371" s="712">
        <f t="shared" si="106"/>
        <v>918.29846947544365</v>
      </c>
    </row>
    <row r="372" spans="2:20">
      <c r="B372" s="582">
        <v>298</v>
      </c>
      <c r="C372" s="712">
        <f t="shared" si="91"/>
        <v>4.3371713213298264</v>
      </c>
      <c r="D372" s="712">
        <f t="shared" si="92"/>
        <v>1534.0256718392886</v>
      </c>
      <c r="E372" s="712">
        <f t="shared" si="93"/>
        <v>937.72497240874043</v>
      </c>
      <c r="F372" s="712">
        <f t="shared" si="94"/>
        <v>555.97359950239172</v>
      </c>
      <c r="G372" s="712">
        <f t="shared" si="95"/>
        <v>377.70653059451564</v>
      </c>
      <c r="H372" s="719">
        <f t="shared" si="96"/>
        <v>302.51366594419528</v>
      </c>
      <c r="I372" s="712">
        <f t="shared" si="97"/>
        <v>301.96540998447699</v>
      </c>
      <c r="J372" s="712">
        <f t="shared" si="98"/>
        <v>301.58317821473338</v>
      </c>
      <c r="K372" s="712">
        <f t="shared" si="99"/>
        <v>301.35743032806698</v>
      </c>
      <c r="L372" s="712">
        <f t="shared" si="100"/>
        <v>301.28243410472925</v>
      </c>
      <c r="N372" s="582">
        <v>298</v>
      </c>
      <c r="O372" s="712">
        <f t="shared" si="101"/>
        <v>4.3371713213298264</v>
      </c>
      <c r="P372" s="712">
        <f t="shared" si="102"/>
        <v>971.34817314507097</v>
      </c>
      <c r="Q372" s="712">
        <f t="shared" si="103"/>
        <v>949.05514077478642</v>
      </c>
      <c r="R372" s="712">
        <f t="shared" si="104"/>
        <v>932.95519210879183</v>
      </c>
      <c r="S372" s="712">
        <f t="shared" si="105"/>
        <v>923.19311999724152</v>
      </c>
      <c r="T372" s="712">
        <f t="shared" si="106"/>
        <v>919.85586850017569</v>
      </c>
    </row>
    <row r="373" spans="2:20">
      <c r="B373" s="582">
        <v>299</v>
      </c>
      <c r="C373" s="712">
        <f t="shared" si="91"/>
        <v>4.3517255875087848</v>
      </c>
      <c r="D373" s="712">
        <f t="shared" si="92"/>
        <v>1534.1710138667727</v>
      </c>
      <c r="E373" s="712">
        <f t="shared" si="93"/>
        <v>938.69258002482047</v>
      </c>
      <c r="F373" s="712">
        <f t="shared" si="94"/>
        <v>556.89130437469987</v>
      </c>
      <c r="G373" s="712">
        <f t="shared" si="95"/>
        <v>378.17139052522134</v>
      </c>
      <c r="H373" s="719">
        <f t="shared" si="96"/>
        <v>302.55686139470799</v>
      </c>
      <c r="I373" s="712">
        <f t="shared" si="97"/>
        <v>302.00539025684037</v>
      </c>
      <c r="J373" s="712">
        <f t="shared" si="98"/>
        <v>301.62086108652977</v>
      </c>
      <c r="K373" s="712">
        <f t="shared" si="99"/>
        <v>301.39373282446849</v>
      </c>
      <c r="L373" s="712">
        <f t="shared" si="100"/>
        <v>301.3182723766248</v>
      </c>
      <c r="N373" s="582">
        <v>299</v>
      </c>
      <c r="O373" s="712">
        <f t="shared" si="101"/>
        <v>4.3517255875087848</v>
      </c>
      <c r="P373" s="712">
        <f t="shared" si="102"/>
        <v>972.79104928841025</v>
      </c>
      <c r="Q373" s="712">
        <f t="shared" si="103"/>
        <v>950.5464967832371</v>
      </c>
      <c r="R373" s="712">
        <f t="shared" si="104"/>
        <v>934.48141567230391</v>
      </c>
      <c r="S373" s="712">
        <f t="shared" si="105"/>
        <v>924.74028055313602</v>
      </c>
      <c r="T373" s="712">
        <f t="shared" si="106"/>
        <v>921.4098443839639</v>
      </c>
    </row>
    <row r="374" spans="2:20">
      <c r="B374" s="582">
        <v>300</v>
      </c>
      <c r="C374" s="712">
        <f t="shared" si="91"/>
        <v>4.3662798536877441</v>
      </c>
      <c r="D374" s="712">
        <f t="shared" si="92"/>
        <v>1534.3157420160314</v>
      </c>
      <c r="E374" s="712">
        <f t="shared" si="93"/>
        <v>939.65625420174888</v>
      </c>
      <c r="F374" s="712">
        <f t="shared" si="94"/>
        <v>557.80719199618841</v>
      </c>
      <c r="G374" s="712">
        <f t="shared" si="95"/>
        <v>378.63639107837707</v>
      </c>
      <c r="H374" s="719">
        <f t="shared" si="96"/>
        <v>302.60027779696406</v>
      </c>
      <c r="I374" s="712">
        <f t="shared" si="97"/>
        <v>302.0455915391525</v>
      </c>
      <c r="J374" s="712">
        <f t="shared" si="98"/>
        <v>301.65876478708697</v>
      </c>
      <c r="K374" s="712">
        <f t="shared" si="99"/>
        <v>301.43025593909476</v>
      </c>
      <c r="L374" s="712">
        <f t="shared" si="100"/>
        <v>301.3543311558999</v>
      </c>
      <c r="N374" s="582">
        <v>300</v>
      </c>
      <c r="O374" s="712">
        <f t="shared" si="101"/>
        <v>4.3662798536877441</v>
      </c>
      <c r="P374" s="712">
        <f t="shared" si="102"/>
        <v>974.23075401047288</v>
      </c>
      <c r="Q374" s="712">
        <f t="shared" si="103"/>
        <v>952.03457481235614</v>
      </c>
      <c r="R374" s="712">
        <f t="shared" si="104"/>
        <v>936.00428461809327</v>
      </c>
      <c r="S374" s="712">
        <f t="shared" si="105"/>
        <v>926.28404047209574</v>
      </c>
      <c r="T374" s="712">
        <f t="shared" si="106"/>
        <v>922.96040465082353</v>
      </c>
    </row>
    <row r="375" spans="2:20">
      <c r="B375" s="582">
        <v>301</v>
      </c>
      <c r="C375" s="712">
        <f t="shared" si="91"/>
        <v>4.3808341198667033</v>
      </c>
      <c r="D375" s="712">
        <f t="shared" si="92"/>
        <v>1534.459860263777</v>
      </c>
      <c r="E375" s="712">
        <f t="shared" si="93"/>
        <v>940.61601945450548</v>
      </c>
      <c r="F375" s="712">
        <f t="shared" si="94"/>
        <v>558.72126165286363</v>
      </c>
      <c r="G375" s="712">
        <f t="shared" si="95"/>
        <v>379.10152378634558</v>
      </c>
      <c r="H375" s="719">
        <f t="shared" si="96"/>
        <v>302.64391502503224</v>
      </c>
      <c r="I375" s="712">
        <f t="shared" si="97"/>
        <v>302.08601377376505</v>
      </c>
      <c r="J375" s="712">
        <f t="shared" si="98"/>
        <v>301.69688930933773</v>
      </c>
      <c r="K375" s="712">
        <f t="shared" si="99"/>
        <v>301.46699969595238</v>
      </c>
      <c r="L375" s="712">
        <f t="shared" si="100"/>
        <v>301.39061047703609</v>
      </c>
      <c r="N375" s="582">
        <v>301</v>
      </c>
      <c r="O375" s="712">
        <f t="shared" si="101"/>
        <v>4.3808341198667033</v>
      </c>
      <c r="P375" s="712">
        <f t="shared" si="102"/>
        <v>975.66729428199801</v>
      </c>
      <c r="Q375" s="712">
        <f t="shared" si="103"/>
        <v>953.51938206709553</v>
      </c>
      <c r="R375" s="712">
        <f t="shared" si="104"/>
        <v>937.52380631956203</v>
      </c>
      <c r="S375" s="712">
        <f t="shared" si="105"/>
        <v>927.8244072286725</v>
      </c>
      <c r="T375" s="712">
        <f t="shared" si="106"/>
        <v>924.50755680823215</v>
      </c>
    </row>
    <row r="376" spans="2:20">
      <c r="B376" s="582">
        <v>302</v>
      </c>
      <c r="C376" s="712">
        <f t="shared" si="91"/>
        <v>4.3953883860456626</v>
      </c>
      <c r="D376" s="712">
        <f t="shared" si="92"/>
        <v>1534.6033725522489</v>
      </c>
      <c r="E376" s="712">
        <f t="shared" si="93"/>
        <v>941.57190009166163</v>
      </c>
      <c r="F376" s="712">
        <f t="shared" si="94"/>
        <v>559.63351270954502</v>
      </c>
      <c r="G376" s="712">
        <f t="shared" si="95"/>
        <v>379.56678025407899</v>
      </c>
      <c r="H376" s="719">
        <f t="shared" si="96"/>
        <v>302.68777294931755</v>
      </c>
      <c r="I376" s="712">
        <f t="shared" si="97"/>
        <v>302.12665689876695</v>
      </c>
      <c r="J376" s="712">
        <f t="shared" si="98"/>
        <v>301.7352346415172</v>
      </c>
      <c r="K376" s="712">
        <f t="shared" si="99"/>
        <v>301.50396411408747</v>
      </c>
      <c r="L376" s="712">
        <f t="shared" si="100"/>
        <v>301.42711036946696</v>
      </c>
      <c r="N376" s="582">
        <v>302</v>
      </c>
      <c r="O376" s="712">
        <f t="shared" si="101"/>
        <v>4.3953883860456626</v>
      </c>
      <c r="P376" s="712">
        <f t="shared" si="102"/>
        <v>977.10067705840299</v>
      </c>
      <c r="Q376" s="712">
        <f t="shared" si="103"/>
        <v>955.00092573657082</v>
      </c>
      <c r="R376" s="712">
        <f t="shared" si="104"/>
        <v>939.03998813390592</v>
      </c>
      <c r="S376" s="712">
        <f t="shared" si="105"/>
        <v>929.36138828098899</v>
      </c>
      <c r="T376" s="712">
        <f t="shared" si="106"/>
        <v>926.05130834716579</v>
      </c>
    </row>
    <row r="377" spans="2:20">
      <c r="B377" s="582">
        <v>303</v>
      </c>
      <c r="C377" s="712">
        <f t="shared" si="91"/>
        <v>4.4099426522246219</v>
      </c>
      <c r="D377" s="712">
        <f t="shared" si="92"/>
        <v>1534.7462827895658</v>
      </c>
      <c r="E377" s="712">
        <f t="shared" si="93"/>
        <v>942.52392021744254</v>
      </c>
      <c r="F377" s="712">
        <f t="shared" si="94"/>
        <v>560.54394460855019</v>
      </c>
      <c r="G377" s="712">
        <f t="shared" si="95"/>
        <v>380.03215215880283</v>
      </c>
      <c r="H377" s="719">
        <f t="shared" si="96"/>
        <v>302.73185143659884</v>
      </c>
      <c r="I377" s="712">
        <f t="shared" si="97"/>
        <v>302.16752084802386</v>
      </c>
      <c r="J377" s="712">
        <f t="shared" si="98"/>
        <v>301.77380076720436</v>
      </c>
      <c r="K377" s="712">
        <f t="shared" si="99"/>
        <v>301.541149207628</v>
      </c>
      <c r="L377" s="712">
        <f t="shared" si="100"/>
        <v>301.46383085762079</v>
      </c>
      <c r="N377" s="582">
        <v>303</v>
      </c>
      <c r="O377" s="712">
        <f t="shared" si="101"/>
        <v>4.4099426522246219</v>
      </c>
      <c r="P377" s="712">
        <f t="shared" si="102"/>
        <v>978.53090927981702</v>
      </c>
      <c r="Q377" s="712">
        <f t="shared" si="103"/>
        <v>956.4792129940962</v>
      </c>
      <c r="R377" s="712">
        <f t="shared" si="104"/>
        <v>940.55283740214918</v>
      </c>
      <c r="S377" s="712">
        <f t="shared" si="105"/>
        <v>930.89499107077518</v>
      </c>
      <c r="T377" s="712">
        <f t="shared" si="106"/>
        <v>927.59166674213554</v>
      </c>
    </row>
    <row r="378" spans="2:20">
      <c r="B378" s="582">
        <v>304</v>
      </c>
      <c r="C378" s="712">
        <f t="shared" si="91"/>
        <v>4.4244969184035812</v>
      </c>
      <c r="D378" s="712">
        <f t="shared" si="92"/>
        <v>1534.8885948500774</v>
      </c>
      <c r="E378" s="712">
        <f t="shared" si="93"/>
        <v>943.47210373376572</v>
      </c>
      <c r="F378" s="712">
        <f t="shared" si="94"/>
        <v>561.45255686840085</v>
      </c>
      <c r="G378" s="712">
        <f t="shared" si="95"/>
        <v>380.49763124969758</v>
      </c>
      <c r="H378" s="719">
        <f t="shared" si="96"/>
        <v>302.77615035006585</v>
      </c>
      <c r="I378" s="712">
        <f t="shared" si="97"/>
        <v>302.20860555121783</v>
      </c>
      <c r="J378" s="712">
        <f t="shared" si="98"/>
        <v>301.81258766536331</v>
      </c>
      <c r="K378" s="712">
        <f t="shared" si="99"/>
        <v>301.5785549858258</v>
      </c>
      <c r="L378" s="712">
        <f t="shared" si="100"/>
        <v>301.50077196096299</v>
      </c>
      <c r="N378" s="582">
        <v>304</v>
      </c>
      <c r="O378" s="712">
        <f t="shared" si="101"/>
        <v>4.4244969184035812</v>
      </c>
      <c r="P378" s="712">
        <f t="shared" si="102"/>
        <v>979.95799787111548</v>
      </c>
      <c r="Q378" s="712">
        <f t="shared" si="103"/>
        <v>957.95425099721888</v>
      </c>
      <c r="R378" s="712">
        <f t="shared" si="104"/>
        <v>942.0623614491808</v>
      </c>
      <c r="S378" s="712">
        <f t="shared" si="105"/>
        <v>932.42522302340421</v>
      </c>
      <c r="T378" s="712">
        <f t="shared" si="106"/>
        <v>929.12863945122388</v>
      </c>
    </row>
    <row r="379" spans="2:20">
      <c r="B379" s="582">
        <v>305</v>
      </c>
      <c r="C379" s="712">
        <f t="shared" si="91"/>
        <v>4.4390511845825404</v>
      </c>
      <c r="D379" s="712">
        <f t="shared" si="92"/>
        <v>1535.0303125747093</v>
      </c>
      <c r="E379" s="712">
        <f t="shared" si="93"/>
        <v>944.41647434225717</v>
      </c>
      <c r="F379" s="712">
        <f t="shared" si="94"/>
        <v>562.3593490825474</v>
      </c>
      <c r="G379" s="712">
        <f t="shared" si="95"/>
        <v>380.96320934757654</v>
      </c>
      <c r="H379" s="719">
        <f t="shared" si="96"/>
        <v>302.82066954935556</v>
      </c>
      <c r="I379" s="712">
        <f t="shared" si="97"/>
        <v>302.24991093388633</v>
      </c>
      <c r="J379" s="712">
        <f t="shared" si="98"/>
        <v>301.85159531038414</v>
      </c>
      <c r="K379" s="712">
        <f t="shared" si="99"/>
        <v>301.61618145309865</v>
      </c>
      <c r="L379" s="712">
        <f t="shared" si="100"/>
        <v>301.5379336940382</v>
      </c>
      <c r="N379" s="582">
        <v>305</v>
      </c>
      <c r="O379" s="712">
        <f t="shared" si="101"/>
        <v>4.4390511845825404</v>
      </c>
      <c r="P379" s="712">
        <f t="shared" si="102"/>
        <v>981.38194974195255</v>
      </c>
      <c r="Q379" s="712">
        <f t="shared" si="103"/>
        <v>959.42604688775384</v>
      </c>
      <c r="R379" s="712">
        <f t="shared" si="104"/>
        <v>943.5685675837899</v>
      </c>
      <c r="S379" s="712">
        <f t="shared" si="105"/>
        <v>933.95209154792815</v>
      </c>
      <c r="T379" s="712">
        <f t="shared" si="106"/>
        <v>930.66223391612027</v>
      </c>
    </row>
    <row r="380" spans="2:20">
      <c r="B380" s="582">
        <v>306</v>
      </c>
      <c r="C380" s="712">
        <f t="shared" si="91"/>
        <v>4.4536054507614988</v>
      </c>
      <c r="D380" s="712">
        <f t="shared" si="92"/>
        <v>1535.1714397713042</v>
      </c>
      <c r="E380" s="712">
        <f t="shared" si="93"/>
        <v>945.35705554624576</v>
      </c>
      <c r="F380" s="712">
        <f t="shared" si="94"/>
        <v>563.2643209181125</v>
      </c>
      <c r="G380" s="712">
        <f t="shared" si="95"/>
        <v>381.42887834456218</v>
      </c>
      <c r="H380" s="719">
        <f t="shared" si="96"/>
        <v>302.86540889058926</v>
      </c>
      <c r="I380" s="712">
        <f t="shared" si="97"/>
        <v>302.29143691746168</v>
      </c>
      <c r="J380" s="712">
        <f t="shared" si="98"/>
        <v>301.89082367212359</v>
      </c>
      <c r="K380" s="712">
        <f t="shared" si="99"/>
        <v>301.65402860907204</v>
      </c>
      <c r="L380" s="712">
        <f t="shared" si="100"/>
        <v>301.57531606651241</v>
      </c>
      <c r="N380" s="582">
        <v>306</v>
      </c>
      <c r="O380" s="712">
        <f t="shared" si="101"/>
        <v>4.4536054507614988</v>
      </c>
      <c r="P380" s="712">
        <f t="shared" si="102"/>
        <v>982.80277178679546</v>
      </c>
      <c r="Q380" s="712">
        <f t="shared" si="103"/>
        <v>960.89460779181854</v>
      </c>
      <c r="R380" s="712">
        <f t="shared" si="104"/>
        <v>945.07146309870075</v>
      </c>
      <c r="S380" s="712">
        <f t="shared" si="105"/>
        <v>935.47560403711441</v>
      </c>
      <c r="T380" s="712">
        <f t="shared" si="106"/>
        <v>932.1924575621573</v>
      </c>
    </row>
    <row r="381" spans="2:20">
      <c r="B381" s="582">
        <v>307</v>
      </c>
      <c r="C381" s="712">
        <f t="shared" si="91"/>
        <v>4.4681597169404581</v>
      </c>
      <c r="D381" s="712">
        <f t="shared" si="92"/>
        <v>1535.3119802149604</v>
      </c>
      <c r="E381" s="712">
        <f t="shared" si="93"/>
        <v>946.29387065273374</v>
      </c>
      <c r="F381" s="712">
        <f t="shared" si="94"/>
        <v>564.1674721146544</v>
      </c>
      <c r="G381" s="712">
        <f t="shared" si="95"/>
        <v>381.89463020375922</v>
      </c>
      <c r="H381" s="719">
        <f t="shared" si="96"/>
        <v>302.91036822640888</v>
      </c>
      <c r="I381" s="712">
        <f t="shared" si="97"/>
        <v>302.33318341930976</v>
      </c>
      <c r="J381" s="712">
        <f t="shared" si="98"/>
        <v>301.93027271594605</v>
      </c>
      <c r="K381" s="712">
        <f t="shared" si="99"/>
        <v>301.69209644862076</v>
      </c>
      <c r="L381" s="712">
        <f t="shared" si="100"/>
        <v>301.61291908321527</v>
      </c>
      <c r="N381" s="582">
        <v>307</v>
      </c>
      <c r="O381" s="712">
        <f t="shared" si="101"/>
        <v>4.4681597169404581</v>
      </c>
      <c r="P381" s="712">
        <f t="shared" si="102"/>
        <v>984.22047088495708</v>
      </c>
      <c r="Q381" s="712">
        <f t="shared" si="103"/>
        <v>962.35994081986723</v>
      </c>
      <c r="R381" s="712">
        <f t="shared" si="104"/>
        <v>946.57105527060867</v>
      </c>
      <c r="S381" s="712">
        <f t="shared" si="105"/>
        <v>936.99576786748071</v>
      </c>
      <c r="T381" s="712">
        <f t="shared" si="106"/>
        <v>933.71931779834711</v>
      </c>
    </row>
    <row r="382" spans="2:20">
      <c r="B382" s="582">
        <v>308</v>
      </c>
      <c r="C382" s="712">
        <f t="shared" si="91"/>
        <v>4.4827139831194174</v>
      </c>
      <c r="D382" s="712">
        <f t="shared" si="92"/>
        <v>1535.4519376483652</v>
      </c>
      <c r="E382" s="712">
        <f t="shared" si="93"/>
        <v>947.22694277434778</v>
      </c>
      <c r="F382" s="712">
        <f t="shared" si="94"/>
        <v>565.0688024829476</v>
      </c>
      <c r="G382" s="712">
        <f t="shared" si="95"/>
        <v>382.36045695892511</v>
      </c>
      <c r="H382" s="719">
        <f t="shared" si="96"/>
        <v>302.95554740601256</v>
      </c>
      <c r="I382" s="712">
        <f t="shared" si="97"/>
        <v>302.37515035276863</v>
      </c>
      <c r="J382" s="712">
        <f t="shared" si="98"/>
        <v>301.96994240276371</v>
      </c>
      <c r="K382" s="712">
        <f t="shared" si="99"/>
        <v>301.73038496191032</v>
      </c>
      <c r="L382" s="712">
        <f t="shared" si="100"/>
        <v>301.65074274418146</v>
      </c>
      <c r="N382" s="582">
        <v>308</v>
      </c>
      <c r="O382" s="712">
        <f t="shared" si="101"/>
        <v>4.4827139831194174</v>
      </c>
      <c r="P382" s="712">
        <f t="shared" si="102"/>
        <v>985.63505390063006</v>
      </c>
      <c r="Q382" s="712">
        <f t="shared" si="103"/>
        <v>963.82205306672574</v>
      </c>
      <c r="R382" s="712">
        <f t="shared" si="104"/>
        <v>948.0673513602145</v>
      </c>
      <c r="S382" s="712">
        <f t="shared" si="105"/>
        <v>938.51259039933177</v>
      </c>
      <c r="T382" s="712">
        <f t="shared" si="106"/>
        <v>935.24282201741664</v>
      </c>
    </row>
    <row r="383" spans="2:20">
      <c r="B383" s="582">
        <v>309</v>
      </c>
      <c r="C383" s="712">
        <f t="shared" si="91"/>
        <v>4.4972682492983767</v>
      </c>
      <c r="D383" s="712">
        <f t="shared" si="92"/>
        <v>1535.5913157821249</v>
      </c>
      <c r="E383" s="712">
        <f t="shared" si="93"/>
        <v>948.15629483126656</v>
      </c>
      <c r="F383" s="712">
        <f t="shared" si="94"/>
        <v>565.9683119037835</v>
      </c>
      <c r="G383" s="712">
        <f t="shared" si="95"/>
        <v>382.82635071413864</v>
      </c>
      <c r="H383" s="719">
        <f t="shared" si="96"/>
        <v>303.00094627519127</v>
      </c>
      <c r="I383" s="712">
        <f t="shared" si="97"/>
        <v>302.41733762718729</v>
      </c>
      <c r="J383" s="712">
        <f t="shared" si="98"/>
        <v>302.00983268907697</v>
      </c>
      <c r="K383" s="712">
        <f t="shared" si="99"/>
        <v>301.76889413443837</v>
      </c>
      <c r="L383" s="712">
        <f t="shared" si="100"/>
        <v>301.68878704469239</v>
      </c>
      <c r="N383" s="582">
        <v>309</v>
      </c>
      <c r="O383" s="712">
        <f t="shared" si="101"/>
        <v>4.4972682492983767</v>
      </c>
      <c r="P383" s="712">
        <f t="shared" si="102"/>
        <v>987.04652768291942</v>
      </c>
      <c r="Q383" s="712">
        <f t="shared" si="103"/>
        <v>965.28095161162537</v>
      </c>
      <c r="R383" s="712">
        <f t="shared" si="104"/>
        <v>949.5603586122603</v>
      </c>
      <c r="S383" s="712">
        <f t="shared" si="105"/>
        <v>940.02607897679422</v>
      </c>
      <c r="T383" s="712">
        <f t="shared" si="106"/>
        <v>936.76297759584406</v>
      </c>
    </row>
    <row r="384" spans="2:20">
      <c r="B384" s="582">
        <v>310</v>
      </c>
      <c r="C384" s="712">
        <f t="shared" si="91"/>
        <v>4.5118225154773359</v>
      </c>
      <c r="D384" s="712">
        <f t="shared" si="92"/>
        <v>1535.730118295091</v>
      </c>
      <c r="E384" s="712">
        <f t="shared" si="93"/>
        <v>949.08194955312786</v>
      </c>
      <c r="F384" s="712">
        <f t="shared" si="94"/>
        <v>566.866000326787</v>
      </c>
      <c r="G384" s="712">
        <f t="shared" si="95"/>
        <v>383.29230364346591</v>
      </c>
      <c r="H384" s="719">
        <f t="shared" si="96"/>
        <v>303.04656467636403</v>
      </c>
      <c r="I384" s="712">
        <f t="shared" si="97"/>
        <v>302.45974514796382</v>
      </c>
      <c r="J384" s="712">
        <f t="shared" si="98"/>
        <v>302.04994352701453</v>
      </c>
      <c r="K384" s="712">
        <f t="shared" si="99"/>
        <v>301.80762394707591</v>
      </c>
      <c r="L384" s="712">
        <f t="shared" si="100"/>
        <v>301.72705197531798</v>
      </c>
      <c r="N384" s="582">
        <v>310</v>
      </c>
      <c r="O384" s="712">
        <f t="shared" si="101"/>
        <v>4.5118225154773359</v>
      </c>
      <c r="P384" s="712">
        <f t="shared" si="102"/>
        <v>988.45489906587602</v>
      </c>
      <c r="Q384" s="712">
        <f t="shared" si="103"/>
        <v>966.7366435182372</v>
      </c>
      <c r="R384" s="712">
        <f t="shared" si="104"/>
        <v>951.05008425556446</v>
      </c>
      <c r="S384" s="712">
        <f t="shared" si="105"/>
        <v>941.53624092785265</v>
      </c>
      <c r="T384" s="712">
        <f t="shared" si="106"/>
        <v>938.27979189389373</v>
      </c>
    </row>
    <row r="385" spans="2:20">
      <c r="B385" s="582">
        <v>311</v>
      </c>
      <c r="C385" s="712">
        <f t="shared" si="91"/>
        <v>4.5263767816562952</v>
      </c>
      <c r="D385" s="712">
        <f t="shared" si="92"/>
        <v>1535.8683488346817</v>
      </c>
      <c r="E385" s="712">
        <f t="shared" si="93"/>
        <v>950.00392948091451</v>
      </c>
      <c r="F385" s="712">
        <f t="shared" si="94"/>
        <v>567.76186776925238</v>
      </c>
      <c r="G385" s="712">
        <f t="shared" si="95"/>
        <v>383.75830799062447</v>
      </c>
      <c r="H385" s="719">
        <f t="shared" si="96"/>
        <v>303.09240244861348</v>
      </c>
      <c r="I385" s="712">
        <f t="shared" si="97"/>
        <v>302.50237281658349</v>
      </c>
      <c r="J385" s="712">
        <f t="shared" si="98"/>
        <v>302.09027486437327</v>
      </c>
      <c r="K385" s="712">
        <f t="shared" si="99"/>
        <v>301.84657437610787</v>
      </c>
      <c r="L385" s="712">
        <f t="shared" si="100"/>
        <v>301.76553752195764</v>
      </c>
      <c r="N385" s="582">
        <v>311</v>
      </c>
      <c r="O385" s="712">
        <f t="shared" si="101"/>
        <v>4.5263767816562952</v>
      </c>
      <c r="P385" s="712">
        <f t="shared" si="102"/>
        <v>989.86017486852938</v>
      </c>
      <c r="Q385" s="712">
        <f t="shared" si="103"/>
        <v>968.1891358347068</v>
      </c>
      <c r="R385" s="712">
        <f t="shared" si="104"/>
        <v>952.53653550305637</v>
      </c>
      <c r="S385" s="712">
        <f t="shared" si="105"/>
        <v>943.04308356438435</v>
      </c>
      <c r="T385" s="712">
        <f t="shared" si="106"/>
        <v>939.79327225565282</v>
      </c>
    </row>
    <row r="386" spans="2:20">
      <c r="B386" s="582">
        <v>312</v>
      </c>
      <c r="C386" s="712">
        <f t="shared" si="91"/>
        <v>4.5409310478352545</v>
      </c>
      <c r="D386" s="712">
        <f t="shared" si="92"/>
        <v>1536.0060110172021</v>
      </c>
      <c r="E386" s="712">
        <f t="shared" si="93"/>
        <v>950.92225696881951</v>
      </c>
      <c r="F386" s="712">
        <f t="shared" si="94"/>
        <v>568.65591431499661</v>
      </c>
      <c r="G386" s="712">
        <f t="shared" si="95"/>
        <v>384.22435606864502</v>
      </c>
      <c r="H386" s="719">
        <f t="shared" si="96"/>
        <v>303.13845942772116</v>
      </c>
      <c r="I386" s="712">
        <f t="shared" si="97"/>
        <v>302.54522053065671</v>
      </c>
      <c r="J386" s="712">
        <f t="shared" si="98"/>
        <v>302.1308266446581</v>
      </c>
      <c r="K386" s="712">
        <f t="shared" si="99"/>
        <v>301.88574539327431</v>
      </c>
      <c r="L386" s="712">
        <f t="shared" si="100"/>
        <v>301.80424366588147</v>
      </c>
      <c r="N386" s="582">
        <v>312</v>
      </c>
      <c r="O386" s="712">
        <f t="shared" si="101"/>
        <v>4.5409310478352545</v>
      </c>
      <c r="P386" s="712">
        <f t="shared" si="102"/>
        <v>991.26236189492113</v>
      </c>
      <c r="Q386" s="712">
        <f t="shared" si="103"/>
        <v>969.63843559368797</v>
      </c>
      <c r="R386" s="712">
        <f t="shared" si="104"/>
        <v>954.01971955181159</v>
      </c>
      <c r="S386" s="712">
        <f t="shared" si="105"/>
        <v>944.54661418219575</v>
      </c>
      <c r="T386" s="712">
        <f t="shared" si="106"/>
        <v>941.30342600906556</v>
      </c>
    </row>
    <row r="387" spans="2:20">
      <c r="B387" s="582">
        <v>313</v>
      </c>
      <c r="C387" s="712">
        <f t="shared" si="91"/>
        <v>4.5554853140142129</v>
      </c>
      <c r="D387" s="712">
        <f t="shared" si="92"/>
        <v>1536.1431084281578</v>
      </c>
      <c r="E387" s="712">
        <f t="shared" si="93"/>
        <v>951.83695418609034</v>
      </c>
      <c r="F387" s="712">
        <f t="shared" si="94"/>
        <v>569.54814011322878</v>
      </c>
      <c r="G387" s="712">
        <f t="shared" si="95"/>
        <v>384.69044025953133</v>
      </c>
      <c r="H387" s="719">
        <f t="shared" si="96"/>
        <v>303.18473544620264</v>
      </c>
      <c r="I387" s="712">
        <f t="shared" si="97"/>
        <v>302.58828818395671</v>
      </c>
      <c r="J387" s="712">
        <f t="shared" si="98"/>
        <v>302.17159880712131</v>
      </c>
      <c r="K387" s="712">
        <f t="shared" si="99"/>
        <v>301.92513696581102</v>
      </c>
      <c r="L387" s="712">
        <f t="shared" si="100"/>
        <v>301.84317038377151</v>
      </c>
      <c r="N387" s="582">
        <v>313</v>
      </c>
      <c r="O387" s="712">
        <f t="shared" si="101"/>
        <v>4.5554853140142129</v>
      </c>
      <c r="P387" s="712">
        <f t="shared" si="102"/>
        <v>992.66146693413782</v>
      </c>
      <c r="Q387" s="712">
        <f t="shared" si="103"/>
        <v>971.08454981237651</v>
      </c>
      <c r="R387" s="712">
        <f t="shared" si="104"/>
        <v>955.49964358308648</v>
      </c>
      <c r="S387" s="712">
        <f t="shared" si="105"/>
        <v>946.04684006105708</v>
      </c>
      <c r="T387" s="712">
        <f t="shared" si="106"/>
        <v>942.81026046597015</v>
      </c>
    </row>
    <row r="388" spans="2:20">
      <c r="B388" s="582">
        <v>314</v>
      </c>
      <c r="C388" s="712">
        <f t="shared" si="91"/>
        <v>4.5700395801931721</v>
      </c>
      <c r="D388" s="712">
        <f t="shared" si="92"/>
        <v>1536.2796446225666</v>
      </c>
      <c r="E388" s="712">
        <f t="shared" si="93"/>
        <v>952.74804311885339</v>
      </c>
      <c r="F388" s="712">
        <f t="shared" si="94"/>
        <v>570.43854537743766</v>
      </c>
      <c r="G388" s="712">
        <f t="shared" si="95"/>
        <v>385.1565530139186</v>
      </c>
      <c r="H388" s="719">
        <f t="shared" si="96"/>
        <v>303.23123033334195</v>
      </c>
      <c r="I388" s="712">
        <f t="shared" si="97"/>
        <v>302.63157566645719</v>
      </c>
      <c r="J388" s="712">
        <f t="shared" si="98"/>
        <v>302.21259128680202</v>
      </c>
      <c r="K388" s="712">
        <f t="shared" si="99"/>
        <v>301.96474905648972</v>
      </c>
      <c r="L388" s="712">
        <f t="shared" si="100"/>
        <v>301.88231764776197</v>
      </c>
      <c r="N388" s="582">
        <v>314</v>
      </c>
      <c r="O388" s="712">
        <f t="shared" si="101"/>
        <v>4.5700395801931721</v>
      </c>
      <c r="P388" s="712">
        <f t="shared" si="102"/>
        <v>994.05749676034327</v>
      </c>
      <c r="Q388" s="712">
        <f t="shared" si="103"/>
        <v>972.527485492545</v>
      </c>
      <c r="R388" s="712">
        <f t="shared" si="104"/>
        <v>956.97631476235301</v>
      </c>
      <c r="S388" s="712">
        <f t="shared" si="105"/>
        <v>947.54376846473724</v>
      </c>
      <c r="T388" s="712">
        <f t="shared" si="106"/>
        <v>944.3137829221331</v>
      </c>
    </row>
    <row r="389" spans="2:20">
      <c r="B389" s="582">
        <v>315</v>
      </c>
      <c r="C389" s="712">
        <f t="shared" si="91"/>
        <v>4.5845938463721314</v>
      </c>
      <c r="D389" s="712">
        <f t="shared" si="92"/>
        <v>1536.4156231252668</v>
      </c>
      <c r="E389" s="712">
        <f t="shared" si="93"/>
        <v>953.65554557191786</v>
      </c>
      <c r="F389" s="712">
        <f t="shared" si="94"/>
        <v>571.32713038429574</v>
      </c>
      <c r="G389" s="712">
        <f t="shared" si="95"/>
        <v>385.62268685072934</v>
      </c>
      <c r="H389" s="719">
        <f t="shared" si="96"/>
        <v>303.27794391522656</v>
      </c>
      <c r="I389" s="712">
        <f t="shared" si="97"/>
        <v>302.67508286436919</v>
      </c>
      <c r="J389" s="712">
        <f t="shared" si="98"/>
        <v>302.25380401456556</v>
      </c>
      <c r="K389" s="712">
        <f t="shared" si="99"/>
        <v>302.00458162365851</v>
      </c>
      <c r="L389" s="712">
        <f t="shared" si="100"/>
        <v>301.92168542548058</v>
      </c>
      <c r="N389" s="582">
        <v>315</v>
      </c>
      <c r="O389" s="712">
        <f t="shared" si="101"/>
        <v>4.5845938463721314</v>
      </c>
      <c r="P389" s="712">
        <f t="shared" si="102"/>
        <v>995.45045813281217</v>
      </c>
      <c r="Q389" s="712">
        <f t="shared" si="103"/>
        <v>973.96724962057579</v>
      </c>
      <c r="R389" s="712">
        <f t="shared" si="104"/>
        <v>958.44974023933401</v>
      </c>
      <c r="S389" s="712">
        <f t="shared" si="105"/>
        <v>949.03740664104032</v>
      </c>
      <c r="T389" s="712">
        <f t="shared" si="106"/>
        <v>945.81400065728496</v>
      </c>
    </row>
    <row r="390" spans="2:20">
      <c r="B390" s="582">
        <v>316</v>
      </c>
      <c r="C390" s="712">
        <f t="shared" si="91"/>
        <v>4.5991481125510907</v>
      </c>
      <c r="D390" s="712">
        <f t="shared" si="92"/>
        <v>1536.5510474312209</v>
      </c>
      <c r="E390" s="712">
        <f t="shared" si="93"/>
        <v>954.55948317056038</v>
      </c>
      <c r="F390" s="712">
        <f t="shared" si="94"/>
        <v>572.21389547257922</v>
      </c>
      <c r="G390" s="712">
        <f t="shared" si="95"/>
        <v>386.08883435682816</v>
      </c>
      <c r="H390" s="719">
        <f t="shared" si="96"/>
        <v>303.32487601478141</v>
      </c>
      <c r="I390" s="712">
        <f t="shared" si="97"/>
        <v>302.71880966017875</v>
      </c>
      <c r="J390" s="712">
        <f t="shared" si="98"/>
        <v>302.29523691714212</v>
      </c>
      <c r="K390" s="712">
        <f t="shared" si="99"/>
        <v>302.04463462128189</v>
      </c>
      <c r="L390" s="712">
        <f t="shared" si="100"/>
        <v>301.96127368008842</v>
      </c>
      <c r="N390" s="582">
        <v>316</v>
      </c>
      <c r="O390" s="712">
        <f t="shared" si="101"/>
        <v>4.5991481125510907</v>
      </c>
      <c r="P390" s="712">
        <f t="shared" si="102"/>
        <v>996.84035779596218</v>
      </c>
      <c r="Q390" s="712">
        <f t="shared" si="103"/>
        <v>975.40384916749542</v>
      </c>
      <c r="R390" s="712">
        <f t="shared" si="104"/>
        <v>959.91992714803678</v>
      </c>
      <c r="S390" s="712">
        <f t="shared" si="105"/>
        <v>950.52776182183902</v>
      </c>
      <c r="T390" s="712">
        <f t="shared" si="106"/>
        <v>947.31092093515565</v>
      </c>
    </row>
    <row r="391" spans="2:20">
      <c r="B391" s="582">
        <v>317</v>
      </c>
      <c r="C391" s="712">
        <f t="shared" si="91"/>
        <v>4.61370237873005</v>
      </c>
      <c r="D391" s="712">
        <f t="shared" si="92"/>
        <v>1536.6859210058167</v>
      </c>
      <c r="E391" s="712">
        <f t="shared" si="93"/>
        <v>955.4598773622896</v>
      </c>
      <c r="F391" s="712">
        <f t="shared" si="94"/>
        <v>573.09884104210437</v>
      </c>
      <c r="G391" s="712">
        <f t="shared" si="95"/>
        <v>386.55498818667473</v>
      </c>
      <c r="H391" s="719">
        <f t="shared" si="96"/>
        <v>303.37202645180326</v>
      </c>
      <c r="I391" s="712">
        <f t="shared" si="97"/>
        <v>302.76275593268338</v>
      </c>
      <c r="J391" s="712">
        <f t="shared" si="98"/>
        <v>302.33688991716576</v>
      </c>
      <c r="K391" s="712">
        <f t="shared" si="99"/>
        <v>302.08490799898078</v>
      </c>
      <c r="L391" s="712">
        <f t="shared" si="100"/>
        <v>302.00108237032055</v>
      </c>
      <c r="N391" s="582">
        <v>317</v>
      </c>
      <c r="O391" s="712">
        <f t="shared" si="101"/>
        <v>4.61370237873005</v>
      </c>
      <c r="P391" s="712">
        <f t="shared" si="102"/>
        <v>998.22720247938685</v>
      </c>
      <c r="Q391" s="712">
        <f t="shared" si="103"/>
        <v>976.83729108900843</v>
      </c>
      <c r="R391" s="712">
        <f t="shared" si="104"/>
        <v>961.3868826067885</v>
      </c>
      <c r="S391" s="712">
        <f t="shared" si="105"/>
        <v>952.01484122311103</v>
      </c>
      <c r="T391" s="712">
        <f t="shared" si="106"/>
        <v>948.80455100350957</v>
      </c>
    </row>
    <row r="392" spans="2:20">
      <c r="B392" s="582">
        <v>318</v>
      </c>
      <c r="C392" s="712">
        <f t="shared" si="91"/>
        <v>4.6282566449090092</v>
      </c>
      <c r="D392" s="712">
        <f t="shared" si="92"/>
        <v>1536.8202472851647</v>
      </c>
      <c r="E392" s="712">
        <f t="shared" si="93"/>
        <v>956.35674941859122</v>
      </c>
      <c r="F392" s="712">
        <f t="shared" si="94"/>
        <v>573.98196755268089</v>
      </c>
      <c r="G392" s="712">
        <f t="shared" si="95"/>
        <v>387.02114106197541</v>
      </c>
      <c r="H392" s="719">
        <f t="shared" si="96"/>
        <v>303.41939504299449</v>
      </c>
      <c r="I392" s="712">
        <f t="shared" si="97"/>
        <v>302.80692155702894</v>
      </c>
      <c r="J392" s="712">
        <f t="shared" si="98"/>
        <v>302.3787629332129</v>
      </c>
      <c r="K392" s="712">
        <f t="shared" si="99"/>
        <v>302.12540170207217</v>
      </c>
      <c r="L392" s="712">
        <f t="shared" si="100"/>
        <v>302.04111145052605</v>
      </c>
      <c r="N392" s="582">
        <v>318</v>
      </c>
      <c r="O392" s="712">
        <f t="shared" si="101"/>
        <v>4.6282566449090092</v>
      </c>
      <c r="P392" s="712">
        <f t="shared" si="102"/>
        <v>999.61099889788841</v>
      </c>
      <c r="Q392" s="712">
        <f t="shared" si="103"/>
        <v>978.26758232553038</v>
      </c>
      <c r="R392" s="712">
        <f t="shared" si="104"/>
        <v>962.85061371827032</v>
      </c>
      <c r="S392" s="712">
        <f t="shared" si="105"/>
        <v>953.49865204497314</v>
      </c>
      <c r="T392" s="712">
        <f t="shared" si="106"/>
        <v>950.29489809418033</v>
      </c>
    </row>
    <row r="393" spans="2:20">
      <c r="B393" s="582">
        <v>319</v>
      </c>
      <c r="C393" s="712">
        <f t="shared" si="91"/>
        <v>4.6428109110879685</v>
      </c>
      <c r="D393" s="712">
        <f t="shared" si="92"/>
        <v>1536.9540296763923</v>
      </c>
      <c r="E393" s="712">
        <f t="shared" si="93"/>
        <v>957.25012043665458</v>
      </c>
      <c r="F393" s="712">
        <f t="shared" si="94"/>
        <v>574.86327552307921</v>
      </c>
      <c r="G393" s="712">
        <f t="shared" si="95"/>
        <v>387.48728577133295</v>
      </c>
      <c r="H393" s="719">
        <f t="shared" si="96"/>
        <v>303.46698160199674</v>
      </c>
      <c r="I393" s="712">
        <f t="shared" si="97"/>
        <v>302.85130640474591</v>
      </c>
      <c r="J393" s="712">
        <f t="shared" si="98"/>
        <v>302.42085587984093</v>
      </c>
      <c r="K393" s="712">
        <f t="shared" si="99"/>
        <v>302.16611567160862</v>
      </c>
      <c r="L393" s="712">
        <f t="shared" si="100"/>
        <v>302.08136087070773</v>
      </c>
      <c r="N393" s="582">
        <v>319</v>
      </c>
      <c r="O393" s="712">
        <f t="shared" si="101"/>
        <v>4.6428109110879685</v>
      </c>
      <c r="P393" s="712">
        <f t="shared" si="102"/>
        <v>1000.9917537515097</v>
      </c>
      <c r="Q393" s="712">
        <f t="shared" si="103"/>
        <v>979.69472980222235</v>
      </c>
      <c r="R393" s="712">
        <f t="shared" si="104"/>
        <v>964.31112756955179</v>
      </c>
      <c r="S393" s="712">
        <f t="shared" si="105"/>
        <v>954.97920147171658</v>
      </c>
      <c r="T393" s="712">
        <f t="shared" si="106"/>
        <v>951.78196942310626</v>
      </c>
    </row>
    <row r="394" spans="2:20">
      <c r="B394" s="582">
        <v>320</v>
      </c>
      <c r="C394" s="712">
        <f t="shared" si="91"/>
        <v>4.6573651772669269</v>
      </c>
      <c r="D394" s="712">
        <f t="shared" si="92"/>
        <v>1537.0872715579342</v>
      </c>
      <c r="E394" s="712">
        <f t="shared" si="93"/>
        <v>958.14001134108025</v>
      </c>
      <c r="F394" s="712">
        <f t="shared" si="94"/>
        <v>575.74276553001516</v>
      </c>
      <c r="G394" s="712">
        <f t="shared" si="95"/>
        <v>387.95341516989544</v>
      </c>
      <c r="H394" s="719">
        <f t="shared" si="96"/>
        <v>303.51478593942454</v>
      </c>
      <c r="I394" s="712">
        <f t="shared" si="97"/>
        <v>302.895910343786</v>
      </c>
      <c r="J394" s="712">
        <f t="shared" si="98"/>
        <v>302.46316866762629</v>
      </c>
      <c r="K394" s="712">
        <f t="shared" si="99"/>
        <v>302.20704984441772</v>
      </c>
      <c r="L394" s="712">
        <f t="shared" si="100"/>
        <v>302.12183057656227</v>
      </c>
      <c r="N394" s="582">
        <v>320</v>
      </c>
      <c r="O394" s="712">
        <f t="shared" si="101"/>
        <v>4.6573651772669269</v>
      </c>
      <c r="P394" s="712">
        <f t="shared" si="102"/>
        <v>1002.3694737255672</v>
      </c>
      <c r="Q394" s="712">
        <f t="shared" si="103"/>
        <v>981.11874042902377</v>
      </c>
      <c r="R394" s="712">
        <f t="shared" si="104"/>
        <v>965.76843123212507</v>
      </c>
      <c r="S394" s="712">
        <f t="shared" si="105"/>
        <v>956.45649667184148</v>
      </c>
      <c r="T394" s="712">
        <f t="shared" si="106"/>
        <v>953.26577219036528</v>
      </c>
    </row>
    <row r="395" spans="2:20">
      <c r="B395" s="582">
        <v>321</v>
      </c>
      <c r="C395" s="712">
        <f t="shared" ref="C395:C458" si="107">$C$73*B395</f>
        <v>4.6719194434458862</v>
      </c>
      <c r="D395" s="712">
        <f t="shared" ref="D395:D458" si="108">(1-2*FoAb-2*FoAb*BiCombAb)*D394+2*FoAb*E394+2*FoAb*BiCombAb*Tcomb</f>
        <v>1537.2199762798198</v>
      </c>
      <c r="E395" s="712">
        <f t="shared" ref="E395:E458" si="109">FoAb*D394+(1-2*FoAb)*E394+FoAb*F394</f>
        <v>959.02644288556814</v>
      </c>
      <c r="F395" s="712">
        <f t="shared" ref="F395:F458" si="110">FoAb*E394+(1-2*FoAb)*F394+FoAb*G394</f>
        <v>576.62043820714848</v>
      </c>
      <c r="G395" s="712">
        <f t="shared" ref="G395:G458" si="111">FoAb*F394+(1-2*FoAb)*G394+FoAb*H394</f>
        <v>388.41952217900382</v>
      </c>
      <c r="H395" s="719">
        <f t="shared" ref="H395:H458" si="112">_FoN1*G394+(1-_FoN1-_FoN2)*H394+_FoN2*I394</f>
        <v>303.5628078628983</v>
      </c>
      <c r="I395" s="712">
        <f t="shared" ref="I395:I458" si="113">FoCase*H394+(1-2*FoCase)*I394+FoCase*J394</f>
        <v>302.94073323855798</v>
      </c>
      <c r="J395" s="712">
        <f t="shared" ref="J395:J458" si="114">FoCase*I394+(1-2*FoCase)*J394+FoCase*K394</f>
        <v>302.50570120320236</v>
      </c>
      <c r="K395" s="712">
        <f t="shared" ref="K395:K458" si="115">FoCase*J394+(1-2*FoCase)*K394+FoCase*L394</f>
        <v>302.24820415314133</v>
      </c>
      <c r="L395" s="712">
        <f t="shared" ref="L395:L458" si="116">(1-2*FoCase-2*FoCase*BiAtmCase)*L394+2*FoCase*K394+2*FoCase*BiAtmCase*Tatm</f>
        <v>302.16252050951925</v>
      </c>
      <c r="N395" s="582">
        <v>321</v>
      </c>
      <c r="O395" s="712">
        <f t="shared" ref="O395:O458" si="117">$O$73*N395</f>
        <v>4.6719194434458862</v>
      </c>
      <c r="P395" s="712">
        <f t="shared" ref="P395:P458" si="118">(1-2*FoCase-2*FoCase*BiCombCase)*P394+2*FoCase*Q394+2*FoCase*BiCombCase*Tcomb</f>
        <v>1003.7441654906833</v>
      </c>
      <c r="Q395" s="712">
        <f t="shared" ref="Q395:Q458" si="119">FoCase*P394+(1-2*FoCase)*Q394+FoCase*R394</f>
        <v>982.53962110068608</v>
      </c>
      <c r="R395" s="712">
        <f t="shared" ref="R395:R458" si="120">FoCase*Q394+(1-2*FoCase)*R394+FoCase*S394</f>
        <v>967.22253176193954</v>
      </c>
      <c r="S395" s="712">
        <f t="shared" ref="S395:S458" si="121">FoCase*R394+(1-2*FoCase)*S394+FoCase*T394</f>
        <v>957.93054479809155</v>
      </c>
      <c r="T395" s="712">
        <f t="shared" ref="T395:T458" si="122">(1-2*FoCase-2*FoCase*BiAtmCase)*T394+2*FoCase*S394+2*FoCase*BiAtmCase*Tatm</f>
        <v>954.74631358020963</v>
      </c>
    </row>
    <row r="396" spans="2:20">
      <c r="B396" s="582">
        <v>322</v>
      </c>
      <c r="C396" s="712">
        <f t="shared" si="107"/>
        <v>4.6864737096248454</v>
      </c>
      <c r="D396" s="712">
        <f t="shared" si="108"/>
        <v>1537.3521471639576</v>
      </c>
      <c r="E396" s="712">
        <f t="shared" si="109"/>
        <v>959.90943565458804</v>
      </c>
      <c r="F396" s="712">
        <f t="shared" si="110"/>
        <v>577.49629424409727</v>
      </c>
      <c r="G396" s="712">
        <f t="shared" si="111"/>
        <v>388.885599785838</v>
      </c>
      <c r="H396" s="719">
        <f t="shared" si="112"/>
        <v>303.61104717707752</v>
      </c>
      <c r="I396" s="712">
        <f t="shared" si="113"/>
        <v>302.98577494996346</v>
      </c>
      <c r="J396" s="712">
        <f t="shared" si="114"/>
        <v>302.54845338929761</v>
      </c>
      <c r="K396" s="712">
        <f t="shared" si="115"/>
        <v>302.28957852627428</v>
      </c>
      <c r="L396" s="712">
        <f t="shared" si="116"/>
        <v>302.20343060678113</v>
      </c>
      <c r="N396" s="582">
        <v>322</v>
      </c>
      <c r="O396" s="712">
        <f t="shared" si="117"/>
        <v>4.6864737096248454</v>
      </c>
      <c r="P396" s="712">
        <f t="shared" si="118"/>
        <v>1005.1158357028179</v>
      </c>
      <c r="Q396" s="712">
        <f t="shared" si="119"/>
        <v>983.95737869680647</v>
      </c>
      <c r="R396" s="712">
        <f t="shared" si="120"/>
        <v>968.67343619943517</v>
      </c>
      <c r="S396" s="712">
        <f t="shared" si="121"/>
        <v>959.40135298748942</v>
      </c>
      <c r="T396" s="712">
        <f t="shared" si="122"/>
        <v>956.22360076110022</v>
      </c>
    </row>
    <row r="397" spans="2:20">
      <c r="B397" s="582">
        <v>323</v>
      </c>
      <c r="C397" s="712">
        <f t="shared" si="107"/>
        <v>4.7010279758038047</v>
      </c>
      <c r="D397" s="712">
        <f t="shared" si="108"/>
        <v>1537.4837875044163</v>
      </c>
      <c r="E397" s="712">
        <f t="shared" si="109"/>
        <v>960.78901006503111</v>
      </c>
      <c r="F397" s="712">
        <f t="shared" si="110"/>
        <v>578.37033438546666</v>
      </c>
      <c r="G397" s="712">
        <f t="shared" si="111"/>
        <v>389.35164104306199</v>
      </c>
      <c r="H397" s="719">
        <f t="shared" si="112"/>
        <v>303.65950368369369</v>
      </c>
      <c r="I397" s="712">
        <f t="shared" si="113"/>
        <v>303.03103533543276</v>
      </c>
      <c r="J397" s="712">
        <f t="shared" si="114"/>
        <v>302.59142512477297</v>
      </c>
      <c r="K397" s="712">
        <f t="shared" si="115"/>
        <v>302.33117288820364</v>
      </c>
      <c r="L397" s="712">
        <f t="shared" si="116"/>
        <v>302.2445608013619</v>
      </c>
      <c r="N397" s="582">
        <v>323</v>
      </c>
      <c r="O397" s="712">
        <f t="shared" si="117"/>
        <v>4.7010279758038047</v>
      </c>
      <c r="P397" s="712">
        <f t="shared" si="118"/>
        <v>1006.4844910033019</v>
      </c>
      <c r="Q397" s="712">
        <f t="shared" si="119"/>
        <v>985.37202008186046</v>
      </c>
      <c r="R397" s="712">
        <f t="shared" si="120"/>
        <v>970.12115156957771</v>
      </c>
      <c r="S397" s="712">
        <f t="shared" si="121"/>
        <v>960.86892836137008</v>
      </c>
      <c r="T397" s="712">
        <f t="shared" si="122"/>
        <v>957.69764088574232</v>
      </c>
    </row>
    <row r="398" spans="2:20">
      <c r="B398" s="582">
        <v>324</v>
      </c>
      <c r="C398" s="712">
        <f t="shared" si="107"/>
        <v>4.715582241982764</v>
      </c>
      <c r="D398" s="712">
        <f t="shared" si="108"/>
        <v>1537.6149005677025</v>
      </c>
      <c r="E398" s="712">
        <f t="shared" si="109"/>
        <v>961.66518636784485</v>
      </c>
      <c r="F398" s="712">
        <f t="shared" si="110"/>
        <v>579.24255942989282</v>
      </c>
      <c r="G398" s="712">
        <f t="shared" si="111"/>
        <v>389.81763906846822</v>
      </c>
      <c r="H398" s="719">
        <f t="shared" si="112"/>
        <v>303.70817718158241</v>
      </c>
      <c r="I398" s="712">
        <f t="shared" si="113"/>
        <v>303.07651424896034</v>
      </c>
      <c r="J398" s="712">
        <f t="shared" si="114"/>
        <v>302.63461630465935</v>
      </c>
      <c r="K398" s="712">
        <f t="shared" si="115"/>
        <v>302.37298715924686</v>
      </c>
      <c r="L398" s="712">
        <f t="shared" si="116"/>
        <v>302.28591102212636</v>
      </c>
      <c r="N398" s="582">
        <v>324</v>
      </c>
      <c r="O398" s="712">
        <f t="shared" si="117"/>
        <v>4.715582241982764</v>
      </c>
      <c r="P398" s="712">
        <f t="shared" si="118"/>
        <v>1007.8501380188681</v>
      </c>
      <c r="Q398" s="712">
        <f t="shared" si="119"/>
        <v>986.78355210523569</v>
      </c>
      <c r="R398" s="712">
        <f t="shared" si="120"/>
        <v>971.56568488189191</v>
      </c>
      <c r="S398" s="712">
        <f t="shared" si="121"/>
        <v>962.33327802541612</v>
      </c>
      <c r="T398" s="712">
        <f t="shared" si="122"/>
        <v>959.16844109111946</v>
      </c>
    </row>
    <row r="399" spans="2:20">
      <c r="B399" s="582">
        <v>325</v>
      </c>
      <c r="C399" s="712">
        <f t="shared" si="107"/>
        <v>4.7301365081617233</v>
      </c>
      <c r="D399" s="712">
        <f t="shared" si="108"/>
        <v>1537.7454895930355</v>
      </c>
      <c r="E399" s="712">
        <f t="shared" si="109"/>
        <v>962.53798464964837</v>
      </c>
      <c r="F399" s="712">
        <f t="shared" si="110"/>
        <v>580.11297022910071</v>
      </c>
      <c r="G399" s="712">
        <f t="shared" si="111"/>
        <v>390.28358704462039</v>
      </c>
      <c r="H399" s="719">
        <f t="shared" si="112"/>
        <v>303.75706746671636</v>
      </c>
      <c r="I399" s="712">
        <f t="shared" si="113"/>
        <v>303.12221154113968</v>
      </c>
      <c r="J399" s="712">
        <f t="shared" si="114"/>
        <v>302.67802682019499</v>
      </c>
      <c r="K399" s="712">
        <f t="shared" si="115"/>
        <v>302.41502125569048</v>
      </c>
      <c r="L399" s="712">
        <f t="shared" si="116"/>
        <v>302.32748119382893</v>
      </c>
      <c r="N399" s="582">
        <v>325</v>
      </c>
      <c r="O399" s="712">
        <f t="shared" si="117"/>
        <v>4.7301365081617233</v>
      </c>
      <c r="P399" s="712">
        <f t="shared" si="118"/>
        <v>1009.212783361684</v>
      </c>
      <c r="Q399" s="712">
        <f t="shared" si="119"/>
        <v>988.19198160126496</v>
      </c>
      <c r="R399" s="712">
        <f t="shared" si="120"/>
        <v>973.00704313049573</v>
      </c>
      <c r="S399" s="712">
        <f t="shared" si="121"/>
        <v>963.79440906969194</v>
      </c>
      <c r="T399" s="712">
        <f t="shared" si="122"/>
        <v>960.63600849852821</v>
      </c>
    </row>
    <row r="400" spans="2:20">
      <c r="B400" s="582">
        <v>326</v>
      </c>
      <c r="C400" s="712">
        <f t="shared" si="107"/>
        <v>4.7446907743406825</v>
      </c>
      <c r="D400" s="712">
        <f t="shared" si="108"/>
        <v>1537.8755577926183</v>
      </c>
      <c r="E400" s="712">
        <f t="shared" si="109"/>
        <v>963.40742483433121</v>
      </c>
      <c r="F400" s="712">
        <f t="shared" si="110"/>
        <v>580.98156768697595</v>
      </c>
      <c r="G400" s="712">
        <f t="shared" si="111"/>
        <v>390.74947821849611</v>
      </c>
      <c r="H400" s="719">
        <f t="shared" si="112"/>
        <v>303.80617433223711</v>
      </c>
      <c r="I400" s="712">
        <f t="shared" si="113"/>
        <v>303.16812705919887</v>
      </c>
      <c r="J400" s="712">
        <f t="shared" si="114"/>
        <v>302.72165655886232</v>
      </c>
      <c r="K400" s="712">
        <f t="shared" si="115"/>
        <v>302.45727508982827</v>
      </c>
      <c r="L400" s="712">
        <f t="shared" si="116"/>
        <v>302.36927123715213</v>
      </c>
      <c r="N400" s="582">
        <v>326</v>
      </c>
      <c r="O400" s="712">
        <f t="shared" si="117"/>
        <v>4.7446907743406825</v>
      </c>
      <c r="P400" s="712">
        <f t="shared" si="118"/>
        <v>1010.5724336293839</v>
      </c>
      <c r="Q400" s="712">
        <f t="shared" si="119"/>
        <v>989.59731538925928</v>
      </c>
      <c r="R400" s="712">
        <f t="shared" si="120"/>
        <v>974.44523329413414</v>
      </c>
      <c r="S400" s="712">
        <f t="shared" si="121"/>
        <v>965.25232856867819</v>
      </c>
      <c r="T400" s="712">
        <f t="shared" si="122"/>
        <v>962.10035021361261</v>
      </c>
    </row>
    <row r="401" spans="2:20">
      <c r="B401" s="582">
        <v>327</v>
      </c>
      <c r="C401" s="712">
        <f t="shared" si="107"/>
        <v>4.7592450405196409</v>
      </c>
      <c r="D401" s="712">
        <f t="shared" si="108"/>
        <v>1538.0051083519072</v>
      </c>
      <c r="E401" s="712">
        <f t="shared" si="109"/>
        <v>964.2735266846347</v>
      </c>
      <c r="F401" s="712">
        <f t="shared" si="110"/>
        <v>581.84835275865146</v>
      </c>
      <c r="G401" s="712">
        <f t="shared" si="111"/>
        <v>391.21530590112809</v>
      </c>
      <c r="H401" s="719">
        <f t="shared" si="112"/>
        <v>303.8554975684869</v>
      </c>
      <c r="I401" s="712">
        <f t="shared" si="113"/>
        <v>303.21426064703496</v>
      </c>
      <c r="J401" s="712">
        <f t="shared" si="114"/>
        <v>302.76550540442497</v>
      </c>
      <c r="K401" s="712">
        <f t="shared" si="115"/>
        <v>302.49974856999927</v>
      </c>
      <c r="L401" s="712">
        <f t="shared" si="116"/>
        <v>302.4112810687451</v>
      </c>
      <c r="N401" s="582">
        <v>327</v>
      </c>
      <c r="O401" s="712">
        <f t="shared" si="117"/>
        <v>4.7592450405196409</v>
      </c>
      <c r="P401" s="712">
        <f t="shared" si="118"/>
        <v>1011.9290954051002</v>
      </c>
      <c r="Q401" s="712">
        <f t="shared" si="119"/>
        <v>990.99956027354131</v>
      </c>
      <c r="R401" s="712">
        <f t="shared" si="120"/>
        <v>975.88026233621281</v>
      </c>
      <c r="S401" s="712">
        <f t="shared" si="121"/>
        <v>966.70704358130592</v>
      </c>
      <c r="T401" s="712">
        <f t="shared" si="122"/>
        <v>963.56147332639853</v>
      </c>
    </row>
    <row r="402" spans="2:20">
      <c r="B402" s="582">
        <v>328</v>
      </c>
      <c r="C402" s="712">
        <f t="shared" si="107"/>
        <v>4.7737993066986002</v>
      </c>
      <c r="D402" s="712">
        <f t="shared" si="108"/>
        <v>1538.1341444298762</v>
      </c>
      <c r="E402" s="712">
        <f t="shared" si="109"/>
        <v>965.13630980371624</v>
      </c>
      <c r="F402" s="712">
        <f t="shared" si="110"/>
        <v>582.71332644960683</v>
      </c>
      <c r="G402" s="712">
        <f t="shared" si="111"/>
        <v>391.68106346724494</v>
      </c>
      <c r="H402" s="719">
        <f t="shared" si="112"/>
        <v>303.90503696304069</v>
      </c>
      <c r="I402" s="712">
        <f t="shared" si="113"/>
        <v>303.26061214524884</v>
      </c>
      <c r="J402" s="712">
        <f t="shared" si="114"/>
        <v>302.8095732369643</v>
      </c>
      <c r="K402" s="712">
        <f t="shared" si="115"/>
        <v>302.54244160062575</v>
      </c>
      <c r="L402" s="712">
        <f t="shared" si="116"/>
        <v>302.45351060126177</v>
      </c>
      <c r="N402" s="582">
        <v>328</v>
      </c>
      <c r="O402" s="712">
        <f t="shared" si="117"/>
        <v>4.7737993066986002</v>
      </c>
      <c r="P402" s="712">
        <f t="shared" si="118"/>
        <v>1013.2827752574958</v>
      </c>
      <c r="Q402" s="712">
        <f t="shared" si="119"/>
        <v>992.39872304347728</v>
      </c>
      <c r="R402" s="712">
        <f t="shared" si="120"/>
        <v>977.31213720483208</v>
      </c>
      <c r="S402" s="712">
        <f t="shared" si="121"/>
        <v>968.15856115099041</v>
      </c>
      <c r="T402" s="712">
        <f t="shared" si="122"/>
        <v>965.01938491132819</v>
      </c>
    </row>
    <row r="403" spans="2:20">
      <c r="B403" s="582">
        <v>329</v>
      </c>
      <c r="C403" s="712">
        <f t="shared" si="107"/>
        <v>4.7883535728775595</v>
      </c>
      <c r="D403" s="712">
        <f t="shared" si="108"/>
        <v>1538.2626691592811</v>
      </c>
      <c r="E403" s="712">
        <f t="shared" si="109"/>
        <v>965.99579363669557</v>
      </c>
      <c r="F403" s="712">
        <f t="shared" si="110"/>
        <v>583.57648981478224</v>
      </c>
      <c r="G403" s="712">
        <f t="shared" si="111"/>
        <v>392.14674435491139</v>
      </c>
      <c r="H403" s="719">
        <f t="shared" si="112"/>
        <v>303.95479230073755</v>
      </c>
      <c r="I403" s="712">
        <f t="shared" si="113"/>
        <v>303.30718139117937</v>
      </c>
      <c r="J403" s="712">
        <f t="shared" si="114"/>
        <v>302.85385993291584</v>
      </c>
      <c r="K403" s="712">
        <f t="shared" si="115"/>
        <v>302.58535408225066</v>
      </c>
      <c r="L403" s="712">
        <f t="shared" si="116"/>
        <v>302.49595974339906</v>
      </c>
      <c r="N403" s="582">
        <v>329</v>
      </c>
      <c r="O403" s="712">
        <f t="shared" si="117"/>
        <v>4.7883535728775595</v>
      </c>
      <c r="P403" s="712">
        <f t="shared" si="118"/>
        <v>1014.633479740796</v>
      </c>
      <c r="Q403" s="712">
        <f t="shared" si="119"/>
        <v>993.79481047351078</v>
      </c>
      <c r="R403" s="712">
        <f t="shared" si="120"/>
        <v>978.74086483282053</v>
      </c>
      <c r="S403" s="712">
        <f t="shared" si="121"/>
        <v>969.60688830566596</v>
      </c>
      <c r="T403" s="712">
        <f t="shared" si="122"/>
        <v>966.4740920272942</v>
      </c>
    </row>
    <row r="404" spans="2:20">
      <c r="B404" s="582">
        <v>330</v>
      </c>
      <c r="C404" s="712">
        <f t="shared" si="107"/>
        <v>4.8029078390565187</v>
      </c>
      <c r="D404" s="712">
        <f t="shared" si="108"/>
        <v>1538.3906856469177</v>
      </c>
      <c r="E404" s="712">
        <f t="shared" si="109"/>
        <v>966.85199747218587</v>
      </c>
      <c r="F404" s="712">
        <f t="shared" si="110"/>
        <v>584.43784395770479</v>
      </c>
      <c r="G404" s="712">
        <f t="shared" si="111"/>
        <v>392.61234206516747</v>
      </c>
      <c r="H404" s="719">
        <f t="shared" si="112"/>
        <v>304.00476336371185</v>
      </c>
      <c r="I404" s="712">
        <f t="shared" si="113"/>
        <v>303.35396821893789</v>
      </c>
      <c r="J404" s="712">
        <f t="shared" si="114"/>
        <v>302.89836536510569</v>
      </c>
      <c r="K404" s="712">
        <f t="shared" si="115"/>
        <v>302.62848591157518</v>
      </c>
      <c r="L404" s="712">
        <f t="shared" si="116"/>
        <v>302.53862839993462</v>
      </c>
      <c r="N404" s="582">
        <v>330</v>
      </c>
      <c r="O404" s="712">
        <f t="shared" si="117"/>
        <v>4.8029078390565187</v>
      </c>
      <c r="P404" s="712">
        <f t="shared" si="118"/>
        <v>1015.9812153948197</v>
      </c>
      <c r="Q404" s="712">
        <f t="shared" si="119"/>
        <v>995.18782932319527</v>
      </c>
      <c r="R404" s="712">
        <f t="shared" si="120"/>
        <v>980.16645213776826</v>
      </c>
      <c r="S404" s="712">
        <f t="shared" si="121"/>
        <v>971.05203205781936</v>
      </c>
      <c r="T404" s="712">
        <f t="shared" si="122"/>
        <v>967.92560171767377</v>
      </c>
    </row>
    <row r="405" spans="2:20">
      <c r="B405" s="582">
        <v>331</v>
      </c>
      <c r="C405" s="712">
        <f t="shared" si="107"/>
        <v>4.817462105235478</v>
      </c>
      <c r="D405" s="712">
        <f t="shared" si="108"/>
        <v>1538.5181969738801</v>
      </c>
      <c r="E405" s="712">
        <f t="shared" si="109"/>
        <v>967.704940443807</v>
      </c>
      <c r="F405" s="712">
        <f t="shared" si="110"/>
        <v>585.29739002962879</v>
      </c>
      <c r="G405" s="712">
        <f t="shared" si="111"/>
        <v>393.07785016166758</v>
      </c>
      <c r="H405" s="719">
        <f t="shared" si="112"/>
        <v>304.05494993142423</v>
      </c>
      <c r="I405" s="712">
        <f t="shared" si="113"/>
        <v>303.40097245944213</v>
      </c>
      <c r="J405" s="712">
        <f t="shared" si="114"/>
        <v>302.94308940278626</v>
      </c>
      <c r="K405" s="712">
        <f t="shared" si="115"/>
        <v>302.67183698149609</v>
      </c>
      <c r="L405" s="712">
        <f t="shared" si="116"/>
        <v>302.58151647176447</v>
      </c>
      <c r="N405" s="582">
        <v>331</v>
      </c>
      <c r="O405" s="712">
        <f t="shared" si="117"/>
        <v>4.817462105235478</v>
      </c>
      <c r="P405" s="712">
        <f t="shared" si="118"/>
        <v>1017.3259887450116</v>
      </c>
      <c r="Q405" s="712">
        <f t="shared" si="119"/>
        <v>996.57778633722683</v>
      </c>
      <c r="R405" s="712">
        <f t="shared" si="120"/>
        <v>981.58890602206066</v>
      </c>
      <c r="S405" s="712">
        <f t="shared" si="121"/>
        <v>972.4939994045244</v>
      </c>
      <c r="T405" s="712">
        <f t="shared" si="122"/>
        <v>969.37392101036301</v>
      </c>
    </row>
    <row r="406" spans="2:20">
      <c r="B406" s="582">
        <v>332</v>
      </c>
      <c r="C406" s="712">
        <f t="shared" si="107"/>
        <v>4.8320163714144373</v>
      </c>
      <c r="D406" s="712">
        <f t="shared" si="108"/>
        <v>1538.6452061958132</v>
      </c>
      <c r="E406" s="712">
        <f t="shared" si="109"/>
        <v>968.55464153168305</v>
      </c>
      <c r="F406" s="712">
        <f t="shared" si="110"/>
        <v>586.15512922868822</v>
      </c>
      <c r="G406" s="712">
        <f t="shared" si="111"/>
        <v>393.54326227031879</v>
      </c>
      <c r="H406" s="719">
        <f t="shared" si="112"/>
        <v>304.10535178069267</v>
      </c>
      <c r="I406" s="712">
        <f t="shared" si="113"/>
        <v>303.4481939404497</v>
      </c>
      <c r="J406" s="712">
        <f t="shared" si="114"/>
        <v>302.98803191167258</v>
      </c>
      <c r="K406" s="712">
        <f t="shared" si="115"/>
        <v>302.71540718114255</v>
      </c>
      <c r="L406" s="712">
        <f t="shared" si="116"/>
        <v>302.62462385594051</v>
      </c>
      <c r="N406" s="582">
        <v>332</v>
      </c>
      <c r="O406" s="712">
        <f t="shared" si="117"/>
        <v>4.8320163714144373</v>
      </c>
      <c r="P406" s="712">
        <f t="shared" si="118"/>
        <v>1018.6678063024734</v>
      </c>
      <c r="Q406" s="712">
        <f t="shared" si="119"/>
        <v>997.96468824547651</v>
      </c>
      <c r="R406" s="712">
        <f t="shared" si="120"/>
        <v>983.00823337291217</v>
      </c>
      <c r="S406" s="712">
        <f t="shared" si="121"/>
        <v>973.93279732747499</v>
      </c>
      <c r="T406" s="712">
        <f t="shared" si="122"/>
        <v>970.81905691781071</v>
      </c>
    </row>
    <row r="407" spans="2:20">
      <c r="B407" s="582">
        <v>333</v>
      </c>
      <c r="C407" s="712">
        <f t="shared" si="107"/>
        <v>4.8465706375933966</v>
      </c>
      <c r="D407" s="712">
        <f t="shared" si="108"/>
        <v>1538.7717163431648</v>
      </c>
      <c r="E407" s="712">
        <f t="shared" si="109"/>
        <v>969.40111956392354</v>
      </c>
      <c r="F407" s="712">
        <f t="shared" si="110"/>
        <v>587.01106279906298</v>
      </c>
      <c r="G407" s="712">
        <f t="shared" si="111"/>
        <v>394.00857207891897</v>
      </c>
      <c r="H407" s="719">
        <f t="shared" si="112"/>
        <v>304.15596868572305</v>
      </c>
      <c r="I407" s="712">
        <f t="shared" si="113"/>
        <v>303.49563248659206</v>
      </c>
      <c r="J407" s="712">
        <f t="shared" si="114"/>
        <v>303.03319275397729</v>
      </c>
      <c r="K407" s="712">
        <f t="shared" si="115"/>
        <v>302.75919639591342</v>
      </c>
      <c r="L407" s="712">
        <f t="shared" si="116"/>
        <v>302.66795044570779</v>
      </c>
      <c r="N407" s="582">
        <v>333</v>
      </c>
      <c r="O407" s="712">
        <f t="shared" si="117"/>
        <v>4.8465706375933966</v>
      </c>
      <c r="P407" s="712">
        <f t="shared" si="118"/>
        <v>1020.0066745639956</v>
      </c>
      <c r="Q407" s="712">
        <f t="shared" si="119"/>
        <v>999.34854176302383</v>
      </c>
      <c r="R407" s="712">
        <f t="shared" si="120"/>
        <v>984.42444106239861</v>
      </c>
      <c r="S407" s="712">
        <f t="shared" si="121"/>
        <v>975.36843279301956</v>
      </c>
      <c r="T407" s="712">
        <f t="shared" si="122"/>
        <v>972.26101643705249</v>
      </c>
    </row>
    <row r="408" spans="2:20">
      <c r="B408" s="582">
        <v>334</v>
      </c>
      <c r="C408" s="712">
        <f t="shared" si="107"/>
        <v>4.861124903772355</v>
      </c>
      <c r="D408" s="712">
        <f t="shared" si="108"/>
        <v>1538.8977304214336</v>
      </c>
      <c r="E408" s="712">
        <f t="shared" si="109"/>
        <v>970.24439321808848</v>
      </c>
      <c r="F408" s="712">
        <f t="shared" si="110"/>
        <v>587.86519203015644</v>
      </c>
      <c r="G408" s="712">
        <f t="shared" si="111"/>
        <v>394.47377333679424</v>
      </c>
      <c r="H408" s="719">
        <f t="shared" si="112"/>
        <v>304.20680041813949</v>
      </c>
      <c r="I408" s="712">
        <f t="shared" si="113"/>
        <v>303.54328791940748</v>
      </c>
      <c r="J408" s="712">
        <f t="shared" si="114"/>
        <v>303.07857178844677</v>
      </c>
      <c r="K408" s="712">
        <f t="shared" si="115"/>
        <v>302.80320450751339</v>
      </c>
      <c r="L408" s="712">
        <f t="shared" si="116"/>
        <v>302.71149613054149</v>
      </c>
      <c r="N408" s="582">
        <v>334</v>
      </c>
      <c r="O408" s="712">
        <f t="shared" si="117"/>
        <v>4.861124903772355</v>
      </c>
      <c r="P408" s="712">
        <f t="shared" si="118"/>
        <v>1021.3426000120887</v>
      </c>
      <c r="Q408" s="712">
        <f t="shared" si="119"/>
        <v>1000.729353590188</v>
      </c>
      <c r="R408" s="712">
        <f t="shared" si="120"/>
        <v>985.83753594749135</v>
      </c>
      <c r="S408" s="712">
        <f t="shared" si="121"/>
        <v>976.80091275219456</v>
      </c>
      <c r="T408" s="712">
        <f t="shared" si="122"/>
        <v>973.69980654974449</v>
      </c>
    </row>
    <row r="409" spans="2:20">
      <c r="B409" s="582">
        <v>335</v>
      </c>
      <c r="C409" s="712">
        <f t="shared" si="107"/>
        <v>4.8756791699513142</v>
      </c>
      <c r="D409" s="712">
        <f t="shared" si="108"/>
        <v>1539.023251411415</v>
      </c>
      <c r="E409" s="712">
        <f t="shared" si="109"/>
        <v>971.08448102263776</v>
      </c>
      <c r="F409" s="712">
        <f t="shared" si="110"/>
        <v>588.71751825578644</v>
      </c>
      <c r="G409" s="712">
        <f t="shared" si="111"/>
        <v>394.93885985443654</v>
      </c>
      <c r="H409" s="719">
        <f t="shared" si="112"/>
        <v>304.25784674701464</v>
      </c>
      <c r="I409" s="712">
        <f t="shared" si="113"/>
        <v>303.59116005737462</v>
      </c>
      <c r="J409" s="712">
        <f t="shared" si="114"/>
        <v>303.12416887039575</v>
      </c>
      <c r="K409" s="712">
        <f t="shared" si="115"/>
        <v>302.84743139398978</v>
      </c>
      <c r="L409" s="712">
        <f t="shared" si="116"/>
        <v>302.75526079618396</v>
      </c>
      <c r="N409" s="582">
        <v>335</v>
      </c>
      <c r="O409" s="712">
        <f t="shared" si="117"/>
        <v>4.8756791699513142</v>
      </c>
      <c r="P409" s="712">
        <f t="shared" si="118"/>
        <v>1022.675589115015</v>
      </c>
      <c r="Q409" s="712">
        <f t="shared" si="119"/>
        <v>1002.1071304125614</v>
      </c>
      <c r="R409" s="712">
        <f t="shared" si="120"/>
        <v>987.2475248700905</v>
      </c>
      <c r="S409" s="712">
        <f t="shared" si="121"/>
        <v>978.23024414075826</v>
      </c>
      <c r="T409" s="712">
        <f t="shared" si="122"/>
        <v>975.1354342221972</v>
      </c>
    </row>
    <row r="410" spans="2:20">
      <c r="B410" s="582">
        <v>336</v>
      </c>
      <c r="C410" s="712">
        <f t="shared" si="107"/>
        <v>4.8902334361302735</v>
      </c>
      <c r="D410" s="712">
        <f t="shared" si="108"/>
        <v>1539.1482822694436</v>
      </c>
      <c r="E410" s="712">
        <f t="shared" si="109"/>
        <v>971.92140135836519</v>
      </c>
      <c r="F410" s="712">
        <f t="shared" si="110"/>
        <v>589.56804285338796</v>
      </c>
      <c r="G410" s="712">
        <f t="shared" si="111"/>
        <v>395.40382550314052</v>
      </c>
      <c r="H410" s="719">
        <f t="shared" si="112"/>
        <v>304.30910743889956</v>
      </c>
      <c r="I410" s="712">
        <f t="shared" si="113"/>
        <v>303.63924871594514</v>
      </c>
      <c r="J410" s="712">
        <f t="shared" si="114"/>
        <v>303.16998385174281</v>
      </c>
      <c r="K410" s="712">
        <f t="shared" si="115"/>
        <v>302.89187692976878</v>
      </c>
      <c r="L410" s="712">
        <f t="shared" si="116"/>
        <v>302.79924432468124</v>
      </c>
      <c r="N410" s="582">
        <v>336</v>
      </c>
      <c r="O410" s="712">
        <f t="shared" si="117"/>
        <v>4.8902334361302735</v>
      </c>
      <c r="P410" s="712">
        <f t="shared" si="118"/>
        <v>1024.005648326819</v>
      </c>
      <c r="Q410" s="712">
        <f t="shared" si="119"/>
        <v>1003.4818789010415</v>
      </c>
      <c r="R410" s="712">
        <f t="shared" si="120"/>
        <v>988.65441465705726</v>
      </c>
      <c r="S410" s="712">
        <f t="shared" si="121"/>
        <v>979.65643387922398</v>
      </c>
      <c r="T410" s="712">
        <f t="shared" si="122"/>
        <v>976.56790640540964</v>
      </c>
    </row>
    <row r="411" spans="2:20">
      <c r="B411" s="582">
        <v>337</v>
      </c>
      <c r="C411" s="712">
        <f t="shared" si="107"/>
        <v>4.9047877023092328</v>
      </c>
      <c r="D411" s="712">
        <f t="shared" si="108"/>
        <v>1539.2728259276339</v>
      </c>
      <c r="E411" s="712">
        <f t="shared" si="109"/>
        <v>972.75517245981632</v>
      </c>
      <c r="F411" s="712">
        <f t="shared" si="110"/>
        <v>590.41676724322826</v>
      </c>
      <c r="G411" s="712">
        <f t="shared" si="111"/>
        <v>395.86866421464049</v>
      </c>
      <c r="H411" s="719">
        <f t="shared" si="112"/>
        <v>304.36058225785354</v>
      </c>
      <c r="I411" s="712">
        <f t="shared" si="113"/>
        <v>303.68755370757657</v>
      </c>
      <c r="J411" s="712">
        <f t="shared" si="114"/>
        <v>303.21601658104498</v>
      </c>
      <c r="K411" s="712">
        <f t="shared" si="115"/>
        <v>302.93654098569141</v>
      </c>
      <c r="L411" s="712">
        <f t="shared" si="116"/>
        <v>302.84344659441967</v>
      </c>
      <c r="N411" s="582">
        <v>337</v>
      </c>
      <c r="O411" s="712">
        <f t="shared" si="117"/>
        <v>4.9047877023092328</v>
      </c>
      <c r="P411" s="712">
        <f t="shared" si="118"/>
        <v>1025.3327840873603</v>
      </c>
      <c r="Q411" s="712">
        <f t="shared" si="119"/>
        <v>1004.853605711863</v>
      </c>
      <c r="R411" s="712">
        <f t="shared" si="120"/>
        <v>990.05821212024773</v>
      </c>
      <c r="S411" s="712">
        <f t="shared" si="121"/>
        <v>981.07948887289422</v>
      </c>
      <c r="T411" s="712">
        <f t="shared" si="122"/>
        <v>977.99723003510201</v>
      </c>
    </row>
    <row r="412" spans="2:20">
      <c r="B412" s="582">
        <v>338</v>
      </c>
      <c r="C412" s="712">
        <f t="shared" si="107"/>
        <v>4.9193419684881921</v>
      </c>
      <c r="D412" s="712">
        <f t="shared" si="108"/>
        <v>1539.396885294118</v>
      </c>
      <c r="E412" s="712">
        <f t="shared" si="109"/>
        <v>973.58581241669208</v>
      </c>
      <c r="F412" s="712">
        <f t="shared" si="110"/>
        <v>591.26369288763294</v>
      </c>
      <c r="G412" s="712">
        <f t="shared" si="111"/>
        <v>396.33336998074725</v>
      </c>
      <c r="H412" s="719">
        <f t="shared" si="112"/>
        <v>304.41227096547379</v>
      </c>
      <c r="I412" s="712">
        <f t="shared" si="113"/>
        <v>303.73607484176466</v>
      </c>
      <c r="J412" s="712">
        <f t="shared" si="114"/>
        <v>303.26226690353235</v>
      </c>
      <c r="K412" s="712">
        <f t="shared" si="115"/>
        <v>302.98142342904947</v>
      </c>
      <c r="L412" s="712">
        <f t="shared" si="116"/>
        <v>302.8878674801619</v>
      </c>
      <c r="N412" s="582">
        <v>338</v>
      </c>
      <c r="O412" s="712">
        <f t="shared" si="117"/>
        <v>4.9193419684881921</v>
      </c>
      <c r="P412" s="712">
        <f t="shared" si="118"/>
        <v>1026.6570028223432</v>
      </c>
      <c r="Q412" s="712">
        <f t="shared" si="119"/>
        <v>1006.2223174866307</v>
      </c>
      <c r="R412" s="712">
        <f t="shared" si="120"/>
        <v>991.45892405654581</v>
      </c>
      <c r="S412" s="712">
        <f t="shared" si="121"/>
        <v>982.49941601189357</v>
      </c>
      <c r="T412" s="712">
        <f t="shared" si="122"/>
        <v>979.42341203175044</v>
      </c>
    </row>
    <row r="413" spans="2:20">
      <c r="B413" s="582">
        <v>339</v>
      </c>
      <c r="C413" s="712">
        <f t="shared" si="107"/>
        <v>4.9338962346671513</v>
      </c>
      <c r="D413" s="712">
        <f t="shared" si="108"/>
        <v>1539.5204632532796</v>
      </c>
      <c r="E413" s="712">
        <f t="shared" si="109"/>
        <v>974.41333917523639</v>
      </c>
      <c r="F413" s="712">
        <f t="shared" si="110"/>
        <v>592.1088212902248</v>
      </c>
      <c r="G413" s="712">
        <f t="shared" si="111"/>
        <v>396.79793685298483</v>
      </c>
      <c r="H413" s="719">
        <f t="shared" si="112"/>
        <v>304.46417332092466</v>
      </c>
      <c r="I413" s="712">
        <f t="shared" si="113"/>
        <v>303.78481192507604</v>
      </c>
      <c r="J413" s="712">
        <f t="shared" si="114"/>
        <v>303.30873466114247</v>
      </c>
      <c r="K413" s="712">
        <f t="shared" si="115"/>
        <v>303.02652412362124</v>
      </c>
      <c r="L413" s="712">
        <f t="shared" si="116"/>
        <v>302.93250685308328</v>
      </c>
      <c r="N413" s="582">
        <v>339</v>
      </c>
      <c r="O413" s="712">
        <f t="shared" si="117"/>
        <v>4.9338962346671513</v>
      </c>
      <c r="P413" s="712">
        <f t="shared" si="118"/>
        <v>1027.9783109433486</v>
      </c>
      <c r="Q413" s="712">
        <f t="shared" si="119"/>
        <v>1007.588020852351</v>
      </c>
      <c r="R413" s="712">
        <f t="shared" si="120"/>
        <v>992.85655724789581</v>
      </c>
      <c r="S413" s="712">
        <f t="shared" si="121"/>
        <v>983.91622217120198</v>
      </c>
      <c r="T413" s="712">
        <f t="shared" si="122"/>
        <v>980.84645930061981</v>
      </c>
    </row>
    <row r="414" spans="2:20">
      <c r="B414" s="582">
        <v>340</v>
      </c>
      <c r="C414" s="712">
        <f t="shared" si="107"/>
        <v>4.9484505008461106</v>
      </c>
      <c r="D414" s="712">
        <f t="shared" si="108"/>
        <v>1539.6435626659875</v>
      </c>
      <c r="E414" s="712">
        <f t="shared" si="109"/>
        <v>975.2377705396093</v>
      </c>
      <c r="F414" s="712">
        <f t="shared" si="110"/>
        <v>592.95215399517338</v>
      </c>
      <c r="G414" s="712">
        <f t="shared" si="111"/>
        <v>397.26235894222691</v>
      </c>
      <c r="H414" s="719">
        <f t="shared" si="112"/>
        <v>304.5162890809666</v>
      </c>
      <c r="I414" s="712">
        <f t="shared" si="113"/>
        <v>303.83376476118002</v>
      </c>
      <c r="J414" s="712">
        <f t="shared" si="114"/>
        <v>303.35541969255473</v>
      </c>
      <c r="K414" s="712">
        <f t="shared" si="115"/>
        <v>303.07184292970669</v>
      </c>
      <c r="L414" s="712">
        <f t="shared" si="116"/>
        <v>302.97736458080766</v>
      </c>
      <c r="N414" s="582">
        <v>340</v>
      </c>
      <c r="O414" s="712">
        <f t="shared" si="117"/>
        <v>4.9484505008461106</v>
      </c>
      <c r="P414" s="712">
        <f t="shared" si="118"/>
        <v>1029.2967148478642</v>
      </c>
      <c r="Q414" s="712">
        <f t="shared" si="119"/>
        <v>1008.9507224214642</v>
      </c>
      <c r="R414" s="712">
        <f t="shared" si="120"/>
        <v>994.2511184613353</v>
      </c>
      <c r="S414" s="712">
        <f t="shared" si="121"/>
        <v>985.32991421068846</v>
      </c>
      <c r="T414" s="712">
        <f t="shared" si="122"/>
        <v>982.26637873179732</v>
      </c>
    </row>
    <row r="415" spans="2:20">
      <c r="B415" s="582">
        <v>341</v>
      </c>
      <c r="C415" s="712">
        <f t="shared" si="107"/>
        <v>4.963004767025069</v>
      </c>
      <c r="D415" s="712">
        <f t="shared" si="108"/>
        <v>1539.7661863698245</v>
      </c>
      <c r="E415" s="712">
        <f t="shared" si="109"/>
        <v>976.05912417324589</v>
      </c>
      <c r="F415" s="712">
        <f t="shared" si="110"/>
        <v>593.79369258645625</v>
      </c>
      <c r="G415" s="712">
        <f t="shared" si="111"/>
        <v>397.7266304183338</v>
      </c>
      <c r="H415" s="719">
        <f t="shared" si="112"/>
        <v>304.56861799998563</v>
      </c>
      <c r="I415" s="712">
        <f t="shared" si="113"/>
        <v>303.88293315088055</v>
      </c>
      <c r="J415" s="712">
        <f t="shared" si="114"/>
        <v>303.40232183322422</v>
      </c>
      <c r="K415" s="712">
        <f t="shared" si="115"/>
        <v>303.117379704163</v>
      </c>
      <c r="L415" s="712">
        <f t="shared" si="116"/>
        <v>303.02244052744288</v>
      </c>
      <c r="N415" s="582">
        <v>341</v>
      </c>
      <c r="O415" s="712">
        <f t="shared" si="117"/>
        <v>4.963004767025069</v>
      </c>
      <c r="P415" s="712">
        <f t="shared" si="118"/>
        <v>1030.612220919317</v>
      </c>
      <c r="Q415" s="712">
        <f t="shared" si="119"/>
        <v>1010.3104287918766</v>
      </c>
      <c r="R415" s="712">
        <f t="shared" si="120"/>
        <v>995.64261444902831</v>
      </c>
      <c r="S415" s="712">
        <f t="shared" si="121"/>
        <v>986.74049897514442</v>
      </c>
      <c r="T415" s="712">
        <f t="shared" si="122"/>
        <v>983.68317720022549</v>
      </c>
    </row>
    <row r="416" spans="2:20">
      <c r="B416" s="582">
        <v>342</v>
      </c>
      <c r="C416" s="712">
        <f t="shared" si="107"/>
        <v>4.9775590332040283</v>
      </c>
      <c r="D416" s="712">
        <f t="shared" si="108"/>
        <v>1539.8883371793161</v>
      </c>
      <c r="E416" s="712">
        <f t="shared" si="109"/>
        <v>976.87741760019935</v>
      </c>
      <c r="F416" s="712">
        <f t="shared" si="110"/>
        <v>594.6334386871315</v>
      </c>
      <c r="G416" s="712">
        <f t="shared" si="111"/>
        <v>398.19074550978911</v>
      </c>
      <c r="H416" s="719">
        <f t="shared" si="112"/>
        <v>304.62115983002144</v>
      </c>
      <c r="I416" s="712">
        <f t="shared" si="113"/>
        <v>303.93231689214798</v>
      </c>
      <c r="J416" s="712">
        <f t="shared" si="114"/>
        <v>303.44944091541549</v>
      </c>
      <c r="K416" s="712">
        <f t="shared" si="115"/>
        <v>303.16313430043965</v>
      </c>
      <c r="L416" s="712">
        <f t="shared" si="116"/>
        <v>303.06773455361633</v>
      </c>
      <c r="N416" s="582">
        <v>342</v>
      </c>
      <c r="O416" s="712">
        <f t="shared" si="117"/>
        <v>4.9775590332040283</v>
      </c>
      <c r="P416" s="712">
        <f t="shared" si="118"/>
        <v>1031.9248355271029</v>
      </c>
      <c r="Q416" s="712">
        <f t="shared" si="119"/>
        <v>1011.6671465469926</v>
      </c>
      <c r="R416" s="712">
        <f t="shared" si="120"/>
        <v>997.03105194829732</v>
      </c>
      <c r="S416" s="712">
        <f t="shared" si="121"/>
        <v>988.14798329431619</v>
      </c>
      <c r="T416" s="712">
        <f t="shared" si="122"/>
        <v>985.09686156573628</v>
      </c>
    </row>
    <row r="417" spans="2:20">
      <c r="B417" s="582">
        <v>343</v>
      </c>
      <c r="C417" s="712">
        <f t="shared" si="107"/>
        <v>4.9921132993829875</v>
      </c>
      <c r="D417" s="712">
        <f t="shared" si="108"/>
        <v>1540.0100178861533</v>
      </c>
      <c r="E417" s="712">
        <f t="shared" si="109"/>
        <v>977.69266820647067</v>
      </c>
      <c r="F417" s="712">
        <f t="shared" si="110"/>
        <v>595.47139395862041</v>
      </c>
      <c r="G417" s="712">
        <f t="shared" si="111"/>
        <v>398.65469850333648</v>
      </c>
      <c r="H417" s="719">
        <f t="shared" si="112"/>
        <v>304.67391432079643</v>
      </c>
      <c r="I417" s="712">
        <f t="shared" si="113"/>
        <v>303.98191578015064</v>
      </c>
      <c r="J417" s="712">
        <f t="shared" si="114"/>
        <v>303.49677676823626</v>
      </c>
      <c r="K417" s="712">
        <f t="shared" si="115"/>
        <v>303.20910656861304</v>
      </c>
      <c r="L417" s="712">
        <f t="shared" si="116"/>
        <v>303.1132465165104</v>
      </c>
      <c r="N417" s="582">
        <v>343</v>
      </c>
      <c r="O417" s="712">
        <f t="shared" si="117"/>
        <v>4.9921132993829875</v>
      </c>
      <c r="P417" s="712">
        <f t="shared" si="118"/>
        <v>1033.2345650266179</v>
      </c>
      <c r="Q417" s="712">
        <f t="shared" si="119"/>
        <v>1013.0208822557461</v>
      </c>
      <c r="R417" s="712">
        <f t="shared" si="120"/>
        <v>998.41643768165659</v>
      </c>
      <c r="S417" s="712">
        <f t="shared" si="121"/>
        <v>989.55237398293843</v>
      </c>
      <c r="T417" s="712">
        <f t="shared" si="122"/>
        <v>986.50743867308381</v>
      </c>
    </row>
    <row r="418" spans="2:20">
      <c r="B418" s="582">
        <v>344</v>
      </c>
      <c r="C418" s="712">
        <f t="shared" si="107"/>
        <v>5.0066675655619468</v>
      </c>
      <c r="D418" s="712">
        <f t="shared" si="108"/>
        <v>1540.1312312594166</v>
      </c>
      <c r="E418" s="712">
        <f t="shared" si="109"/>
        <v>978.50489324132445</v>
      </c>
      <c r="F418" s="712">
        <f t="shared" si="110"/>
        <v>596.30756010000209</v>
      </c>
      <c r="G418" s="712">
        <f t="shared" si="111"/>
        <v>399.11848374361693</v>
      </c>
      <c r="H418" s="719">
        <f t="shared" si="112"/>
        <v>304.72688121974363</v>
      </c>
      <c r="I418" s="712">
        <f t="shared" si="113"/>
        <v>304.0317296072858</v>
      </c>
      <c r="J418" s="712">
        <f t="shared" si="114"/>
        <v>303.54432921767079</v>
      </c>
      <c r="K418" s="712">
        <f t="shared" si="115"/>
        <v>303.25529635542125</v>
      </c>
      <c r="L418" s="712">
        <f t="shared" si="116"/>
        <v>303.15897626989727</v>
      </c>
      <c r="N418" s="582">
        <v>344</v>
      </c>
      <c r="O418" s="712">
        <f t="shared" si="117"/>
        <v>5.0066675655619468</v>
      </c>
      <c r="P418" s="712">
        <f t="shared" si="118"/>
        <v>1034.5414157592888</v>
      </c>
      <c r="Q418" s="712">
        <f t="shared" si="119"/>
        <v>1014.3716424726325</v>
      </c>
      <c r="R418" s="712">
        <f t="shared" si="120"/>
        <v>999.79877835684408</v>
      </c>
      <c r="S418" s="712">
        <f t="shared" si="121"/>
        <v>990.95367784076723</v>
      </c>
      <c r="T418" s="712">
        <f t="shared" si="122"/>
        <v>987.91491535197736</v>
      </c>
    </row>
    <row r="419" spans="2:20">
      <c r="B419" s="582">
        <v>345</v>
      </c>
      <c r="C419" s="712">
        <f t="shared" si="107"/>
        <v>5.0212218317409061</v>
      </c>
      <c r="D419" s="712">
        <f t="shared" si="108"/>
        <v>1540.2519800457956</v>
      </c>
      <c r="E419" s="712">
        <f t="shared" si="109"/>
        <v>979.31410981858949</v>
      </c>
      <c r="F419" s="712">
        <f t="shared" si="110"/>
        <v>597.14193884731833</v>
      </c>
      <c r="G419" s="712">
        <f t="shared" si="111"/>
        <v>399.58209563280604</v>
      </c>
      <c r="H419" s="719">
        <f t="shared" si="112"/>
        <v>304.78006027203497</v>
      </c>
      <c r="I419" s="712">
        <f t="shared" si="113"/>
        <v>304.08175816321102</v>
      </c>
      <c r="J419" s="712">
        <f t="shared" si="114"/>
        <v>303.59209808661296</v>
      </c>
      <c r="K419" s="712">
        <f t="shared" si="115"/>
        <v>303.30170350429859</v>
      </c>
      <c r="L419" s="712">
        <f t="shared" si="116"/>
        <v>303.20492366417398</v>
      </c>
      <c r="N419" s="582">
        <v>345</v>
      </c>
      <c r="O419" s="712">
        <f t="shared" si="117"/>
        <v>5.0212218317409061</v>
      </c>
      <c r="P419" s="712">
        <f t="shared" si="118"/>
        <v>1035.8453940526047</v>
      </c>
      <c r="Q419" s="712">
        <f t="shared" si="119"/>
        <v>1015.7194337377408</v>
      </c>
      <c r="R419" s="712">
        <f t="shared" si="120"/>
        <v>1001.1780806668546</v>
      </c>
      <c r="S419" s="712">
        <f t="shared" si="121"/>
        <v>992.3519016526127</v>
      </c>
      <c r="T419" s="712">
        <f t="shared" si="122"/>
        <v>989.31929841711451</v>
      </c>
    </row>
    <row r="420" spans="2:20">
      <c r="B420" s="582">
        <v>346</v>
      </c>
      <c r="C420" s="712">
        <f t="shared" si="107"/>
        <v>5.0357760979198654</v>
      </c>
      <c r="D420" s="712">
        <f t="shared" si="108"/>
        <v>1540.3722669698054</v>
      </c>
      <c r="E420" s="712">
        <f t="shared" si="109"/>
        <v>980.12033491794637</v>
      </c>
      <c r="F420" s="712">
        <f t="shared" si="110"/>
        <v>597.97453197288826</v>
      </c>
      <c r="G420" s="712">
        <f t="shared" si="111"/>
        <v>400.04552863025134</v>
      </c>
      <c r="H420" s="719">
        <f t="shared" si="112"/>
        <v>304.83345122060928</v>
      </c>
      <c r="I420" s="712">
        <f t="shared" si="113"/>
        <v>304.13200123487496</v>
      </c>
      <c r="J420" s="712">
        <f t="shared" si="114"/>
        <v>303.64008319489938</v>
      </c>
      <c r="K420" s="712">
        <f t="shared" si="115"/>
        <v>303.34832785540971</v>
      </c>
      <c r="L420" s="712">
        <f t="shared" si="116"/>
        <v>303.25108854639694</v>
      </c>
      <c r="N420" s="582">
        <v>346</v>
      </c>
      <c r="O420" s="712">
        <f t="shared" si="117"/>
        <v>5.0357760979198654</v>
      </c>
      <c r="P420" s="712">
        <f t="shared" si="118"/>
        <v>1037.1465062201462</v>
      </c>
      <c r="Q420" s="712">
        <f t="shared" si="119"/>
        <v>1017.064262576785</v>
      </c>
      <c r="R420" s="712">
        <f t="shared" si="120"/>
        <v>1002.5543512899716</v>
      </c>
      <c r="S420" s="712">
        <f t="shared" si="121"/>
        <v>993.74705218837232</v>
      </c>
      <c r="T420" s="712">
        <f t="shared" si="122"/>
        <v>990.7205946682144</v>
      </c>
    </row>
    <row r="421" spans="2:20">
      <c r="B421" s="582">
        <v>347</v>
      </c>
      <c r="C421" s="712">
        <f t="shared" si="107"/>
        <v>5.0503303640988246</v>
      </c>
      <c r="D421" s="712">
        <f t="shared" si="108"/>
        <v>1540.4920947340038</v>
      </c>
      <c r="E421" s="712">
        <f t="shared" si="109"/>
        <v>980.92358538620101</v>
      </c>
      <c r="F421" s="712">
        <f t="shared" si="110"/>
        <v>598.80534128463455</v>
      </c>
      <c r="G421" s="712">
        <f t="shared" si="111"/>
        <v>400.50877725211024</v>
      </c>
      <c r="H421" s="719">
        <f t="shared" si="112"/>
        <v>304.88705380619962</v>
      </c>
      <c r="I421" s="712">
        <f t="shared" si="113"/>
        <v>304.18245860654804</v>
      </c>
      <c r="J421" s="712">
        <f t="shared" si="114"/>
        <v>303.68828435934199</v>
      </c>
      <c r="K421" s="712">
        <f t="shared" si="115"/>
        <v>303.39516924568363</v>
      </c>
      <c r="L421" s="712">
        <f t="shared" si="116"/>
        <v>303.29747076031646</v>
      </c>
      <c r="N421" s="582">
        <v>347</v>
      </c>
      <c r="O421" s="712">
        <f t="shared" si="117"/>
        <v>5.0503303640988246</v>
      </c>
      <c r="P421" s="712">
        <f t="shared" si="118"/>
        <v>1038.4447585616172</v>
      </c>
      <c r="Q421" s="712">
        <f t="shared" si="119"/>
        <v>1018.4061355011353</v>
      </c>
      <c r="R421" s="712">
        <f t="shared" si="120"/>
        <v>1003.9275968897998</v>
      </c>
      <c r="S421" s="712">
        <f t="shared" si="121"/>
        <v>995.13913620306323</v>
      </c>
      <c r="T421" s="712">
        <f t="shared" si="122"/>
        <v>992.11881089005067</v>
      </c>
    </row>
    <row r="422" spans="2:20">
      <c r="B422" s="582">
        <v>348</v>
      </c>
      <c r="C422" s="712">
        <f t="shared" si="107"/>
        <v>5.064884630277783</v>
      </c>
      <c r="D422" s="712">
        <f t="shared" si="108"/>
        <v>1540.6114660192022</v>
      </c>
      <c r="E422" s="712">
        <f t="shared" si="109"/>
        <v>981.72387793854477</v>
      </c>
      <c r="F422" s="712">
        <f t="shared" si="110"/>
        <v>599.63436862541892</v>
      </c>
      <c r="G422" s="712">
        <f t="shared" si="111"/>
        <v>400.97183607098845</v>
      </c>
      <c r="H422" s="719">
        <f t="shared" si="112"/>
        <v>304.94086776736117</v>
      </c>
      <c r="I422" s="712">
        <f t="shared" si="113"/>
        <v>304.23313005985267</v>
      </c>
      <c r="J422" s="712">
        <f t="shared" si="114"/>
        <v>303.736701393761</v>
      </c>
      <c r="K422" s="712">
        <f t="shared" si="115"/>
        <v>303.44222750884762</v>
      </c>
      <c r="L422" s="712">
        <f t="shared" si="116"/>
        <v>303.34407014641101</v>
      </c>
      <c r="N422" s="582">
        <v>348</v>
      </c>
      <c r="O422" s="712">
        <f t="shared" si="117"/>
        <v>5.064884630277783</v>
      </c>
      <c r="P422" s="712">
        <f t="shared" si="118"/>
        <v>1039.7401573628747</v>
      </c>
      <c r="Q422" s="712">
        <f t="shared" si="119"/>
        <v>1019.7450590078504</v>
      </c>
      <c r="R422" s="712">
        <f t="shared" si="120"/>
        <v>1005.2978241152973</v>
      </c>
      <c r="S422" s="712">
        <f t="shared" si="121"/>
        <v>996.52816043685516</v>
      </c>
      <c r="T422" s="712">
        <f t="shared" si="122"/>
        <v>993.51395385248372</v>
      </c>
    </row>
    <row r="423" spans="2:20">
      <c r="B423" s="582">
        <v>349</v>
      </c>
      <c r="C423" s="712">
        <f t="shared" si="107"/>
        <v>5.0794388964567423</v>
      </c>
      <c r="D423" s="712">
        <f t="shared" si="108"/>
        <v>1540.7303834846773</v>
      </c>
      <c r="E423" s="712">
        <f t="shared" si="109"/>
        <v>982.52122915980112</v>
      </c>
      <c r="F423" s="712">
        <f t="shared" si="110"/>
        <v>600.46161587238828</v>
      </c>
      <c r="G423" s="712">
        <f t="shared" si="111"/>
        <v>401.43469971557829</v>
      </c>
      <c r="H423" s="719">
        <f t="shared" si="112"/>
        <v>304.99489284049832</v>
      </c>
      <c r="I423" s="712">
        <f t="shared" si="113"/>
        <v>304.28401537379386</v>
      </c>
      <c r="J423" s="712">
        <f t="shared" si="114"/>
        <v>303.78533410901673</v>
      </c>
      <c r="K423" s="712">
        <f t="shared" si="115"/>
        <v>303.48950247546099</v>
      </c>
      <c r="L423" s="712">
        <f t="shared" si="116"/>
        <v>303.39088654192119</v>
      </c>
      <c r="N423" s="582">
        <v>349</v>
      </c>
      <c r="O423" s="712">
        <f t="shared" si="117"/>
        <v>5.0794388964567423</v>
      </c>
      <c r="P423" s="712">
        <f t="shared" si="118"/>
        <v>1041.0327088959596</v>
      </c>
      <c r="Q423" s="712">
        <f t="shared" si="119"/>
        <v>1021.0810395797083</v>
      </c>
      <c r="R423" s="712">
        <f t="shared" si="120"/>
        <v>1006.6650396008084</v>
      </c>
      <c r="S423" s="712">
        <f t="shared" si="121"/>
        <v>997.91413161510309</v>
      </c>
      <c r="T423" s="712">
        <f t="shared" si="122"/>
        <v>994.9060303104942</v>
      </c>
    </row>
    <row r="424" spans="2:20">
      <c r="B424" s="582">
        <v>350</v>
      </c>
      <c r="C424" s="712">
        <f t="shared" si="107"/>
        <v>5.0939931626357016</v>
      </c>
      <c r="D424" s="712">
        <f t="shared" si="108"/>
        <v>1540.8488497683788</v>
      </c>
      <c r="E424" s="712">
        <f t="shared" si="109"/>
        <v>983.31565550565881</v>
      </c>
      <c r="F424" s="712">
        <f t="shared" si="110"/>
        <v>601.28708493632985</v>
      </c>
      <c r="G424" s="712">
        <f t="shared" si="111"/>
        <v>401.89736287029785</v>
      </c>
      <c r="H424" s="719">
        <f t="shared" si="112"/>
        <v>305.0491287598918</v>
      </c>
      <c r="I424" s="712">
        <f t="shared" si="113"/>
        <v>304.33511432478906</v>
      </c>
      <c r="J424" s="712">
        <f t="shared" si="114"/>
        <v>303.83418231304222</v>
      </c>
      <c r="K424" s="712">
        <f t="shared" si="115"/>
        <v>303.5369939729481</v>
      </c>
      <c r="L424" s="712">
        <f t="shared" si="116"/>
        <v>303.4379197808837</v>
      </c>
      <c r="N424" s="582">
        <v>350</v>
      </c>
      <c r="O424" s="712">
        <f t="shared" si="117"/>
        <v>5.0939931626357016</v>
      </c>
      <c r="P424" s="712">
        <f t="shared" si="118"/>
        <v>1042.3224194191271</v>
      </c>
      <c r="Q424" s="712">
        <f t="shared" si="119"/>
        <v>1022.414083685238</v>
      </c>
      <c r="R424" s="712">
        <f t="shared" si="120"/>
        <v>1008.0292499660945</v>
      </c>
      <c r="S424" s="712">
        <f t="shared" si="121"/>
        <v>999.29705644837986</v>
      </c>
      <c r="T424" s="712">
        <f t="shared" si="122"/>
        <v>996.29504700421523</v>
      </c>
    </row>
    <row r="425" spans="2:20">
      <c r="B425" s="582">
        <v>351</v>
      </c>
      <c r="C425" s="712">
        <f t="shared" si="107"/>
        <v>5.1085474288146608</v>
      </c>
      <c r="D425" s="712">
        <f t="shared" si="108"/>
        <v>1540.9668674871355</v>
      </c>
      <c r="E425" s="712">
        <f t="shared" si="109"/>
        <v>984.10717330389275</v>
      </c>
      <c r="F425" s="712">
        <f t="shared" si="110"/>
        <v>602.11077776103764</v>
      </c>
      <c r="G425" s="712">
        <f t="shared" si="111"/>
        <v>402.35982027493043</v>
      </c>
      <c r="H425" s="719">
        <f t="shared" si="112"/>
        <v>305.10357525772531</v>
      </c>
      <c r="I425" s="712">
        <f t="shared" si="113"/>
        <v>304.38642668669803</v>
      </c>
      <c r="J425" s="712">
        <f t="shared" si="114"/>
        <v>303.88324581087488</v>
      </c>
      <c r="K425" s="712">
        <f t="shared" si="115"/>
        <v>303.58470182563201</v>
      </c>
      <c r="L425" s="712">
        <f t="shared" si="116"/>
        <v>303.48516969416488</v>
      </c>
      <c r="N425" s="582">
        <v>351</v>
      </c>
      <c r="O425" s="712">
        <f t="shared" si="117"/>
        <v>5.1085474288146608</v>
      </c>
      <c r="P425" s="712">
        <f t="shared" si="118"/>
        <v>1043.6092951768762</v>
      </c>
      <c r="Q425" s="712">
        <f t="shared" si="119"/>
        <v>1023.7441977787508</v>
      </c>
      <c r="R425" s="712">
        <f t="shared" si="120"/>
        <v>1009.3904618163674</v>
      </c>
      <c r="S425" s="712">
        <f t="shared" si="121"/>
        <v>1000.6769416325085</v>
      </c>
      <c r="T425" s="712">
        <f t="shared" si="122"/>
        <v>997.68101065896519</v>
      </c>
    </row>
    <row r="426" spans="2:20">
      <c r="B426" s="582">
        <v>352</v>
      </c>
      <c r="C426" s="712">
        <f t="shared" si="107"/>
        <v>5.1231016949936201</v>
      </c>
      <c r="D426" s="712">
        <f t="shared" si="108"/>
        <v>1541.084439236859</v>
      </c>
      <c r="E426" s="712">
        <f t="shared" si="109"/>
        <v>984.89579875557069</v>
      </c>
      <c r="F426" s="712">
        <f t="shared" si="110"/>
        <v>602.93269632268664</v>
      </c>
      <c r="G426" s="712">
        <f t="shared" si="111"/>
        <v>402.82206672426452</v>
      </c>
      <c r="H426" s="719">
        <f t="shared" si="112"/>
        <v>305.15823206411272</v>
      </c>
      <c r="I426" s="712">
        <f t="shared" si="113"/>
        <v>304.43795223085237</v>
      </c>
      <c r="J426" s="712">
        <f t="shared" si="114"/>
        <v>303.93252440468848</v>
      </c>
      <c r="K426" s="712">
        <f t="shared" si="115"/>
        <v>303.6326258547673</v>
      </c>
      <c r="L426" s="712">
        <f t="shared" si="116"/>
        <v>303.53263610949421</v>
      </c>
      <c r="N426" s="582">
        <v>352</v>
      </c>
      <c r="O426" s="712">
        <f t="shared" si="117"/>
        <v>5.1231016949936201</v>
      </c>
      <c r="P426" s="712">
        <f t="shared" si="118"/>
        <v>1044.8933423999815</v>
      </c>
      <c r="Q426" s="712">
        <f t="shared" si="119"/>
        <v>1025.0713883003716</v>
      </c>
      <c r="R426" s="712">
        <f t="shared" si="120"/>
        <v>1010.7486817423205</v>
      </c>
      <c r="S426" s="712">
        <f t="shared" si="121"/>
        <v>1002.0537938485945</v>
      </c>
      <c r="T426" s="712">
        <f t="shared" si="122"/>
        <v>999.06392798528054</v>
      </c>
    </row>
    <row r="427" spans="2:20">
      <c r="B427" s="582">
        <v>353</v>
      </c>
      <c r="C427" s="712">
        <f t="shared" si="107"/>
        <v>5.1376559611725794</v>
      </c>
      <c r="D427" s="712">
        <f t="shared" si="108"/>
        <v>1541.2015675927453</v>
      </c>
      <c r="E427" s="712">
        <f t="shared" si="109"/>
        <v>985.68154793624819</v>
      </c>
      <c r="F427" s="712">
        <f t="shared" si="110"/>
        <v>603.75284262921787</v>
      </c>
      <c r="G427" s="712">
        <f t="shared" si="111"/>
        <v>403.28409706773465</v>
      </c>
      <c r="H427" s="719">
        <f t="shared" si="112"/>
        <v>305.21309890712399</v>
      </c>
      <c r="I427" s="712">
        <f t="shared" si="113"/>
        <v>304.4896907260852</v>
      </c>
      <c r="J427" s="712">
        <f t="shared" si="114"/>
        <v>303.98201789382455</v>
      </c>
      <c r="K427" s="712">
        <f t="shared" si="115"/>
        <v>303.68076587857286</v>
      </c>
      <c r="L427" s="712">
        <f t="shared" si="116"/>
        <v>303.5803188514974</v>
      </c>
      <c r="N427" s="582">
        <v>353</v>
      </c>
      <c r="O427" s="712">
        <f t="shared" si="117"/>
        <v>5.1376559611725794</v>
      </c>
      <c r="P427" s="712">
        <f t="shared" si="118"/>
        <v>1046.1745673055218</v>
      </c>
      <c r="Q427" s="712">
        <f t="shared" si="119"/>
        <v>1026.3956616760699</v>
      </c>
      <c r="R427" s="712">
        <f t="shared" si="120"/>
        <v>1012.1039163201608</v>
      </c>
      <c r="S427" s="712">
        <f t="shared" si="121"/>
        <v>1003.4276197630586</v>
      </c>
      <c r="T427" s="712">
        <f t="shared" si="122"/>
        <v>1000.4438056789479</v>
      </c>
    </row>
    <row r="428" spans="2:20">
      <c r="B428" s="582">
        <v>354</v>
      </c>
      <c r="C428" s="712">
        <f t="shared" si="107"/>
        <v>5.1522102273515387</v>
      </c>
      <c r="D428" s="712">
        <f t="shared" si="108"/>
        <v>1541.3182551094742</v>
      </c>
      <c r="E428" s="712">
        <f t="shared" si="109"/>
        <v>986.4644367971506</v>
      </c>
      <c r="F428" s="712">
        <f t="shared" si="110"/>
        <v>604.5712187197322</v>
      </c>
      <c r="G428" s="712">
        <f t="shared" si="111"/>
        <v>403.74590620906213</v>
      </c>
      <c r="H428" s="719">
        <f t="shared" si="112"/>
        <v>305.26817551281175</v>
      </c>
      <c r="I428" s="712">
        <f t="shared" si="113"/>
        <v>304.54164193876016</v>
      </c>
      <c r="J428" s="712">
        <f t="shared" si="114"/>
        <v>304.03172607482372</v>
      </c>
      <c r="K428" s="712">
        <f t="shared" si="115"/>
        <v>303.72912171226454</v>
      </c>
      <c r="L428" s="712">
        <f t="shared" si="116"/>
        <v>303.6282177417296</v>
      </c>
      <c r="N428" s="582">
        <v>354</v>
      </c>
      <c r="O428" s="712">
        <f t="shared" si="117"/>
        <v>5.1522102273515387</v>
      </c>
      <c r="P428" s="712">
        <f t="shared" si="118"/>
        <v>1047.4529760969112</v>
      </c>
      <c r="Q428" s="712">
        <f t="shared" si="119"/>
        <v>1027.7170243176909</v>
      </c>
      <c r="R428" s="712">
        <f t="shared" si="120"/>
        <v>1013.4561721116411</v>
      </c>
      <c r="S428" s="712">
        <f t="shared" si="121"/>
        <v>1004.7984260276689</v>
      </c>
      <c r="T428" s="712">
        <f t="shared" si="122"/>
        <v>1001.8206504210365</v>
      </c>
    </row>
    <row r="429" spans="2:20">
      <c r="B429" s="582">
        <v>355</v>
      </c>
      <c r="C429" s="712">
        <f t="shared" si="107"/>
        <v>5.166764493530497</v>
      </c>
      <c r="D429" s="712">
        <f t="shared" si="108"/>
        <v>1541.4345043214064</v>
      </c>
      <c r="E429" s="712">
        <f t="shared" si="109"/>
        <v>987.24448116634233</v>
      </c>
      <c r="F429" s="712">
        <f t="shared" si="110"/>
        <v>605.38782666389318</v>
      </c>
      <c r="G429" s="712">
        <f t="shared" si="111"/>
        <v>404.20748910589697</v>
      </c>
      <c r="H429" s="719">
        <f t="shared" si="112"/>
        <v>305.32346160523724</v>
      </c>
      <c r="I429" s="712">
        <f t="shared" si="113"/>
        <v>304.59380563280058</v>
      </c>
      <c r="J429" s="712">
        <f t="shared" si="114"/>
        <v>304.08164874145677</v>
      </c>
      <c r="K429" s="712">
        <f t="shared" si="115"/>
        <v>303.77769316808775</v>
      </c>
      <c r="L429" s="712">
        <f t="shared" si="116"/>
        <v>303.6763325987082</v>
      </c>
      <c r="N429" s="582">
        <v>355</v>
      </c>
      <c r="O429" s="712">
        <f t="shared" si="117"/>
        <v>5.166764493530497</v>
      </c>
      <c r="P429" s="712">
        <f t="shared" si="118"/>
        <v>1048.7285749639284</v>
      </c>
      <c r="Q429" s="712">
        <f t="shared" si="119"/>
        <v>1029.0354826229868</v>
      </c>
      <c r="R429" s="712">
        <f t="shared" si="120"/>
        <v>1014.8054556640916</v>
      </c>
      <c r="S429" s="712">
        <f t="shared" si="121"/>
        <v>1006.1662192795727</v>
      </c>
      <c r="T429" s="712">
        <f t="shared" si="122"/>
        <v>1003.1944688779312</v>
      </c>
    </row>
    <row r="430" spans="2:20">
      <c r="B430" s="582">
        <v>356</v>
      </c>
      <c r="C430" s="712">
        <f t="shared" si="107"/>
        <v>5.1813187597094563</v>
      </c>
      <c r="D430" s="712">
        <f t="shared" si="108"/>
        <v>1541.5503177427784</v>
      </c>
      <c r="E430" s="712">
        <f t="shared" si="109"/>
        <v>988.02169674988409</v>
      </c>
      <c r="F430" s="712">
        <f t="shared" si="110"/>
        <v>606.20266856133912</v>
      </c>
      <c r="G430" s="712">
        <f t="shared" si="111"/>
        <v>404.66884076946047</v>
      </c>
      <c r="H430" s="719">
        <f t="shared" si="112"/>
        <v>305.37895690649634</v>
      </c>
      <c r="I430" s="712">
        <f t="shared" si="113"/>
        <v>304.64618156971801</v>
      </c>
      <c r="J430" s="712">
        <f t="shared" si="114"/>
        <v>304.13178568475593</v>
      </c>
      <c r="K430" s="712">
        <f t="shared" si="115"/>
        <v>303.82648005534918</v>
      </c>
      <c r="L430" s="712">
        <f t="shared" si="116"/>
        <v>303.72466323794538</v>
      </c>
      <c r="N430" s="582">
        <v>356</v>
      </c>
      <c r="O430" s="712">
        <f t="shared" si="117"/>
        <v>5.1813187597094563</v>
      </c>
      <c r="P430" s="712">
        <f t="shared" si="118"/>
        <v>1050.0013700827474</v>
      </c>
      <c r="Q430" s="712">
        <f t="shared" si="119"/>
        <v>1030.3510429756477</v>
      </c>
      <c r="R430" s="712">
        <f t="shared" si="120"/>
        <v>1016.1517735104514</v>
      </c>
      <c r="S430" s="712">
        <f t="shared" si="121"/>
        <v>1007.5310061413295</v>
      </c>
      <c r="T430" s="712">
        <f t="shared" si="122"/>
        <v>1004.5652677013634</v>
      </c>
    </row>
    <row r="431" spans="2:20">
      <c r="B431" s="582">
        <v>357</v>
      </c>
      <c r="C431" s="712">
        <f t="shared" si="107"/>
        <v>5.1958730258884156</v>
      </c>
      <c r="D431" s="712">
        <f t="shared" si="108"/>
        <v>1541.6656978678959</v>
      </c>
      <c r="E431" s="712">
        <f t="shared" si="109"/>
        <v>988.79609913297782</v>
      </c>
      <c r="F431" s="712">
        <f t="shared" si="110"/>
        <v>607.01574654110459</v>
      </c>
      <c r="G431" s="712">
        <f t="shared" si="111"/>
        <v>405.12995626418808</v>
      </c>
      <c r="H431" s="719">
        <f t="shared" si="112"/>
        <v>305.43466113674509</v>
      </c>
      <c r="I431" s="712">
        <f t="shared" si="113"/>
        <v>304.69876950864136</v>
      </c>
      <c r="J431" s="712">
        <f t="shared" si="114"/>
        <v>304.18213669304521</v>
      </c>
      <c r="K431" s="712">
        <f t="shared" si="115"/>
        <v>303.8754821804493</v>
      </c>
      <c r="L431" s="712">
        <f t="shared" si="116"/>
        <v>303.77320947198041</v>
      </c>
      <c r="N431" s="582">
        <v>357</v>
      </c>
      <c r="O431" s="712">
        <f t="shared" si="117"/>
        <v>5.1958730258884156</v>
      </c>
      <c r="P431" s="712">
        <f t="shared" si="118"/>
        <v>1051.2713676159667</v>
      </c>
      <c r="Q431" s="712">
        <f t="shared" si="119"/>
        <v>1031.6637117453324</v>
      </c>
      <c r="R431" s="712">
        <f t="shared" si="120"/>
        <v>1017.4951321693006</v>
      </c>
      <c r="S431" s="712">
        <f t="shared" si="121"/>
        <v>1008.8927932209418</v>
      </c>
      <c r="T431" s="712">
        <f t="shared" si="122"/>
        <v>1005.9330535284449</v>
      </c>
    </row>
    <row r="432" spans="2:20">
      <c r="B432" s="582">
        <v>358</v>
      </c>
      <c r="C432" s="712">
        <f t="shared" si="107"/>
        <v>5.2104272920673749</v>
      </c>
      <c r="D432" s="712">
        <f t="shared" si="108"/>
        <v>1541.7806471713245</v>
      </c>
      <c r="E432" s="712">
        <f t="shared" si="109"/>
        <v>989.56770378109923</v>
      </c>
      <c r="F432" s="712">
        <f t="shared" si="110"/>
        <v>607.82706276104943</v>
      </c>
      <c r="G432" s="712">
        <f t="shared" si="111"/>
        <v>405.59083070737341</v>
      </c>
      <c r="H432" s="719">
        <f t="shared" si="112"/>
        <v>305.49057401422527</v>
      </c>
      <c r="I432" s="712">
        <f t="shared" si="113"/>
        <v>304.75156920634481</v>
      </c>
      <c r="J432" s="712">
        <f t="shared" si="114"/>
        <v>304.2327015519711</v>
      </c>
      <c r="K432" s="712">
        <f t="shared" si="115"/>
        <v>303.92469934691383</v>
      </c>
      <c r="L432" s="712">
        <f t="shared" si="116"/>
        <v>303.82197111041205</v>
      </c>
      <c r="N432" s="582">
        <v>358</v>
      </c>
      <c r="O432" s="712">
        <f t="shared" si="117"/>
        <v>5.2104272920673749</v>
      </c>
      <c r="P432" s="712">
        <f t="shared" si="118"/>
        <v>1052.5385737126401</v>
      </c>
      <c r="Q432" s="712">
        <f t="shared" si="119"/>
        <v>1032.9734952876991</v>
      </c>
      <c r="R432" s="712">
        <f t="shared" si="120"/>
        <v>1018.8355381448913</v>
      </c>
      <c r="S432" s="712">
        <f t="shared" si="121"/>
        <v>1010.2515871118884</v>
      </c>
      <c r="T432" s="712">
        <f t="shared" si="122"/>
        <v>1007.2978329816989</v>
      </c>
    </row>
    <row r="433" spans="2:20">
      <c r="B433" s="582">
        <v>359</v>
      </c>
      <c r="C433" s="712">
        <f t="shared" si="107"/>
        <v>5.2249815582463341</v>
      </c>
      <c r="D433" s="712">
        <f t="shared" si="108"/>
        <v>1541.8951681080782</v>
      </c>
      <c r="E433" s="712">
        <f t="shared" si="109"/>
        <v>990.33652604111921</v>
      </c>
      <c r="F433" s="712">
        <f t="shared" si="110"/>
        <v>608.63661940729787</v>
      </c>
      <c r="G433" s="712">
        <f t="shared" si="111"/>
        <v>406.05145926881272</v>
      </c>
      <c r="H433" s="719">
        <f t="shared" si="112"/>
        <v>305.54669525528959</v>
      </c>
      <c r="I433" s="712">
        <f t="shared" si="113"/>
        <v>304.8045804172765</v>
      </c>
      <c r="J433" s="712">
        <f t="shared" si="114"/>
        <v>304.28348004453289</v>
      </c>
      <c r="K433" s="712">
        <f t="shared" si="115"/>
        <v>303.97413135542547</v>
      </c>
      <c r="L433" s="712">
        <f t="shared" si="116"/>
        <v>303.87094795993062</v>
      </c>
      <c r="N433" s="582">
        <v>359</v>
      </c>
      <c r="O433" s="712">
        <f t="shared" si="117"/>
        <v>5.2249815582463341</v>
      </c>
      <c r="P433" s="712">
        <f t="shared" si="118"/>
        <v>1053.8029945083053</v>
      </c>
      <c r="Q433" s="712">
        <f t="shared" si="119"/>
        <v>1034.2803999444363</v>
      </c>
      <c r="R433" s="712">
        <f t="shared" si="120"/>
        <v>1020.1729979271792</v>
      </c>
      <c r="S433" s="712">
        <f t="shared" si="121"/>
        <v>1011.6073943931553</v>
      </c>
      <c r="T433" s="712">
        <f t="shared" si="122"/>
        <v>1008.6596126690923</v>
      </c>
    </row>
    <row r="434" spans="2:20">
      <c r="B434" s="582">
        <v>360</v>
      </c>
      <c r="C434" s="712">
        <f t="shared" si="107"/>
        <v>5.2395358244252934</v>
      </c>
      <c r="D434" s="712">
        <f t="shared" si="108"/>
        <v>1542.0092631138068</v>
      </c>
      <c r="E434" s="712">
        <f t="shared" si="109"/>
        <v>991.10258114241219</v>
      </c>
      <c r="F434" s="712">
        <f t="shared" si="110"/>
        <v>609.44441869368529</v>
      </c>
      <c r="G434" s="712">
        <f t="shared" si="111"/>
        <v>406.51183717045035</v>
      </c>
      <c r="H434" s="719">
        <f t="shared" si="112"/>
        <v>305.60302457442697</v>
      </c>
      <c r="I434" s="712">
        <f t="shared" si="113"/>
        <v>304.85780289358598</v>
      </c>
      <c r="J434" s="712">
        <f t="shared" si="114"/>
        <v>304.33447195111273</v>
      </c>
      <c r="K434" s="712">
        <f t="shared" si="115"/>
        <v>304.02377800385523</v>
      </c>
      <c r="L434" s="712">
        <f t="shared" si="116"/>
        <v>303.92013982434946</v>
      </c>
      <c r="N434" s="582">
        <v>360</v>
      </c>
      <c r="O434" s="712">
        <f t="shared" si="117"/>
        <v>5.2395358244252934</v>
      </c>
      <c r="P434" s="712">
        <f t="shared" si="118"/>
        <v>1055.0646361250142</v>
      </c>
      <c r="Q434" s="712">
        <f t="shared" si="119"/>
        <v>1035.5844320432941</v>
      </c>
      <c r="R434" s="712">
        <f t="shared" si="120"/>
        <v>1021.5075179918553</v>
      </c>
      <c r="S434" s="712">
        <f t="shared" si="121"/>
        <v>1012.9602216292683</v>
      </c>
      <c r="T434" s="712">
        <f t="shared" si="122"/>
        <v>1010.018399184068</v>
      </c>
    </row>
    <row r="435" spans="2:20">
      <c r="B435" s="582">
        <v>361</v>
      </c>
      <c r="C435" s="712">
        <f t="shared" si="107"/>
        <v>5.2540900906042527</v>
      </c>
      <c r="D435" s="712">
        <f t="shared" si="108"/>
        <v>1542.1229346049802</v>
      </c>
      <c r="E435" s="712">
        <f t="shared" si="109"/>
        <v>991.86588419795419</v>
      </c>
      <c r="F435" s="712">
        <f t="shared" si="110"/>
        <v>610.25046286121301</v>
      </c>
      <c r="G435" s="712">
        <f t="shared" si="111"/>
        <v>406.971959686025</v>
      </c>
      <c r="H435" s="719">
        <f t="shared" si="112"/>
        <v>305.6595616842871</v>
      </c>
      <c r="I435" s="712">
        <f t="shared" si="113"/>
        <v>304.91123638515256</v>
      </c>
      <c r="J435" s="712">
        <f t="shared" si="114"/>
        <v>304.38567704950572</v>
      </c>
      <c r="K435" s="712">
        <f t="shared" si="115"/>
        <v>304.07363908729371</v>
      </c>
      <c r="L435" s="712">
        <f t="shared" si="116"/>
        <v>303.96954650463681</v>
      </c>
      <c r="N435" s="582">
        <v>361</v>
      </c>
      <c r="O435" s="712">
        <f t="shared" si="117"/>
        <v>5.2540900906042527</v>
      </c>
      <c r="P435" s="712">
        <f t="shared" si="118"/>
        <v>1056.323504671363</v>
      </c>
      <c r="Q435" s="712">
        <f t="shared" si="119"/>
        <v>1036.8855978981137</v>
      </c>
      <c r="R435" s="712">
        <f t="shared" si="120"/>
        <v>1022.8391048003773</v>
      </c>
      <c r="S435" s="712">
        <f t="shared" si="121"/>
        <v>1014.3100753703243</v>
      </c>
      <c r="T435" s="712">
        <f t="shared" si="122"/>
        <v>1011.3741991055763</v>
      </c>
    </row>
    <row r="436" spans="2:20">
      <c r="B436" s="582">
        <v>362</v>
      </c>
      <c r="C436" s="712">
        <f t="shared" si="107"/>
        <v>5.2686443567832111</v>
      </c>
      <c r="D436" s="712">
        <f t="shared" si="108"/>
        <v>1542.2361849790718</v>
      </c>
      <c r="E436" s="712">
        <f t="shared" si="109"/>
        <v>992.62645020540867</v>
      </c>
      <c r="F436" s="712">
        <f t="shared" si="110"/>
        <v>611.05475417751256</v>
      </c>
      <c r="G436" s="712">
        <f t="shared" si="111"/>
        <v>407.43182214071658</v>
      </c>
      <c r="H436" s="719">
        <f t="shared" si="112"/>
        <v>305.71630629570558</v>
      </c>
      <c r="I436" s="712">
        <f t="shared" si="113"/>
        <v>304.96488063961266</v>
      </c>
      <c r="J436" s="712">
        <f t="shared" si="114"/>
        <v>304.43709511494933</v>
      </c>
      <c r="K436" s="712">
        <f t="shared" si="115"/>
        <v>304.1237143980818</v>
      </c>
      <c r="L436" s="712">
        <f t="shared" si="116"/>
        <v>304.01916779894736</v>
      </c>
      <c r="N436" s="582">
        <v>362</v>
      </c>
      <c r="O436" s="712">
        <f t="shared" si="117"/>
        <v>5.2686443567832111</v>
      </c>
      <c r="P436" s="712">
        <f t="shared" si="118"/>
        <v>1057.5796062425206</v>
      </c>
      <c r="Q436" s="712">
        <f t="shared" si="119"/>
        <v>1038.183903808859</v>
      </c>
      <c r="R436" s="712">
        <f t="shared" si="120"/>
        <v>1024.1677648000007</v>
      </c>
      <c r="S436" s="712">
        <f t="shared" si="121"/>
        <v>1015.6569621520232</v>
      </c>
      <c r="T436" s="712">
        <f t="shared" si="122"/>
        <v>1012.7270189981073</v>
      </c>
    </row>
    <row r="437" spans="2:20">
      <c r="B437" s="582">
        <v>363</v>
      </c>
      <c r="C437" s="712">
        <f t="shared" si="107"/>
        <v>5.2831986229621704</v>
      </c>
      <c r="D437" s="712">
        <f t="shared" si="108"/>
        <v>1542.349016614739</v>
      </c>
      <c r="E437" s="712">
        <f t="shared" si="109"/>
        <v>993.38429404820079</v>
      </c>
      <c r="F437" s="712">
        <f t="shared" si="110"/>
        <v>611.85729493631754</v>
      </c>
      <c r="G437" s="712">
        <f t="shared" si="111"/>
        <v>407.8914199107943</v>
      </c>
      <c r="H437" s="719">
        <f t="shared" si="112"/>
        <v>305.77325811772801</v>
      </c>
      <c r="I437" s="712">
        <f t="shared" si="113"/>
        <v>305.01873540238734</v>
      </c>
      <c r="J437" s="712">
        <f t="shared" si="114"/>
        <v>304.48872592015312</v>
      </c>
      <c r="K437" s="712">
        <f t="shared" si="115"/>
        <v>304.17400372584189</v>
      </c>
      <c r="L437" s="712">
        <f t="shared" si="116"/>
        <v>304.06900350265283</v>
      </c>
      <c r="N437" s="582">
        <v>363</v>
      </c>
      <c r="O437" s="712">
        <f t="shared" si="117"/>
        <v>5.2831986229621704</v>
      </c>
      <c r="P437" s="712">
        <f t="shared" si="118"/>
        <v>1058.8329469202597</v>
      </c>
      <c r="Q437" s="712">
        <f t="shared" si="119"/>
        <v>1039.4793560616463</v>
      </c>
      <c r="R437" s="712">
        <f t="shared" si="120"/>
        <v>1025.4935044238096</v>
      </c>
      <c r="S437" s="712">
        <f t="shared" si="121"/>
        <v>1017.0008884956997</v>
      </c>
      <c r="T437" s="712">
        <f t="shared" si="122"/>
        <v>1014.0768654117223</v>
      </c>
    </row>
    <row r="438" spans="2:20">
      <c r="B438" s="582">
        <v>364</v>
      </c>
      <c r="C438" s="712">
        <f t="shared" si="107"/>
        <v>5.2977528891411296</v>
      </c>
      <c r="D438" s="712">
        <f t="shared" si="108"/>
        <v>1542.4614318720019</v>
      </c>
      <c r="E438" s="712">
        <f t="shared" si="109"/>
        <v>994.13943049658087</v>
      </c>
      <c r="F438" s="712">
        <f t="shared" si="110"/>
        <v>612.65808745694244</v>
      </c>
      <c r="G438" s="712">
        <f t="shared" si="111"/>
        <v>408.35074842326549</v>
      </c>
      <c r="H438" s="719">
        <f t="shared" si="112"/>
        <v>305.83041685763465</v>
      </c>
      <c r="I438" s="712">
        <f t="shared" si="113"/>
        <v>305.07280041670936</v>
      </c>
      <c r="J438" s="712">
        <f t="shared" si="114"/>
        <v>304.54056923532818</v>
      </c>
      <c r="K438" s="712">
        <f t="shared" si="115"/>
        <v>304.224506857508</v>
      </c>
      <c r="L438" s="712">
        <f t="shared" si="116"/>
        <v>304.11905340837365</v>
      </c>
      <c r="N438" s="582">
        <v>364</v>
      </c>
      <c r="O438" s="712">
        <f t="shared" si="117"/>
        <v>5.2977528891411296</v>
      </c>
      <c r="P438" s="712">
        <f t="shared" si="118"/>
        <v>1060.0835327729847</v>
      </c>
      <c r="Q438" s="712">
        <f t="shared" si="119"/>
        <v>1040.7719609287753</v>
      </c>
      <c r="R438" s="712">
        <f t="shared" si="120"/>
        <v>1026.8163300907486</v>
      </c>
      <c r="S438" s="712">
        <f t="shared" si="121"/>
        <v>1018.3418609083541</v>
      </c>
      <c r="T438" s="712">
        <f t="shared" si="122"/>
        <v>1015.423744882086</v>
      </c>
    </row>
    <row r="439" spans="2:20">
      <c r="B439" s="582">
        <v>365</v>
      </c>
      <c r="C439" s="712">
        <f t="shared" si="107"/>
        <v>5.3123071553200889</v>
      </c>
      <c r="D439" s="712">
        <f t="shared" si="108"/>
        <v>1542.5734330924211</v>
      </c>
      <c r="E439" s="712">
        <f t="shared" si="109"/>
        <v>994.89187420867665</v>
      </c>
      <c r="F439" s="712">
        <f t="shared" si="110"/>
        <v>613.45713408377128</v>
      </c>
      <c r="G439" s="712">
        <f t="shared" si="111"/>
        <v>408.80980315552523</v>
      </c>
      <c r="H439" s="719">
        <f t="shared" si="112"/>
        <v>305.88778222096425</v>
      </c>
      <c r="I439" s="712">
        <f t="shared" si="113"/>
        <v>305.12707542365052</v>
      </c>
      <c r="J439" s="712">
        <f t="shared" si="114"/>
        <v>304.59262482821589</v>
      </c>
      <c r="K439" s="712">
        <f t="shared" si="115"/>
        <v>304.27522357735654</v>
      </c>
      <c r="L439" s="712">
        <f t="shared" si="116"/>
        <v>304.16931730600925</v>
      </c>
      <c r="N439" s="582">
        <v>365</v>
      </c>
      <c r="O439" s="712">
        <f t="shared" si="117"/>
        <v>5.3123071553200889</v>
      </c>
      <c r="P439" s="712">
        <f t="shared" si="118"/>
        <v>1061.3313698557615</v>
      </c>
      <c r="Q439" s="712">
        <f t="shared" si="119"/>
        <v>1042.0617246687591</v>
      </c>
      <c r="R439" s="712">
        <f t="shared" si="120"/>
        <v>1028.1362482056538</v>
      </c>
      <c r="S439" s="712">
        <f t="shared" si="121"/>
        <v>1019.6798858826852</v>
      </c>
      <c r="T439" s="712">
        <f t="shared" si="122"/>
        <v>1016.7676639304972</v>
      </c>
    </row>
    <row r="440" spans="2:20">
      <c r="B440" s="582">
        <v>366</v>
      </c>
      <c r="C440" s="712">
        <f t="shared" si="107"/>
        <v>5.3268614214990482</v>
      </c>
      <c r="D440" s="712">
        <f t="shared" si="108"/>
        <v>1542.6850225992719</v>
      </c>
      <c r="E440" s="712">
        <f t="shared" si="109"/>
        <v>995.64163973153404</v>
      </c>
      <c r="F440" s="712">
        <f t="shared" si="110"/>
        <v>614.25443718575252</v>
      </c>
      <c r="G440" s="712">
        <f t="shared" si="111"/>
        <v>409.26857963500714</v>
      </c>
      <c r="H440" s="719">
        <f t="shared" si="112"/>
        <v>305.94535391153829</v>
      </c>
      <c r="I440" s="712">
        <f t="shared" si="113"/>
        <v>305.18156016214806</v>
      </c>
      <c r="J440" s="712">
        <f t="shared" si="114"/>
        <v>304.64489246411728</v>
      </c>
      <c r="K440" s="712">
        <f t="shared" si="115"/>
        <v>304.32615366703612</v>
      </c>
      <c r="L440" s="712">
        <f t="shared" si="116"/>
        <v>304.21979498276897</v>
      </c>
      <c r="N440" s="582">
        <v>366</v>
      </c>
      <c r="O440" s="712">
        <f t="shared" si="117"/>
        <v>5.3268614214990482</v>
      </c>
      <c r="P440" s="712">
        <f t="shared" si="118"/>
        <v>1062.5764642103477</v>
      </c>
      <c r="Q440" s="712">
        <f t="shared" si="119"/>
        <v>1043.3486535263551</v>
      </c>
      <c r="R440" s="712">
        <f t="shared" si="120"/>
        <v>1029.4532651592831</v>
      </c>
      <c r="S440" s="712">
        <f t="shared" si="121"/>
        <v>1021.0149698971206</v>
      </c>
      <c r="T440" s="712">
        <f t="shared" si="122"/>
        <v>1018.1086290639215</v>
      </c>
    </row>
    <row r="441" spans="2:20">
      <c r="B441" s="582">
        <v>367</v>
      </c>
      <c r="C441" s="712">
        <f t="shared" si="107"/>
        <v>5.3414156876780075</v>
      </c>
      <c r="D441" s="712">
        <f t="shared" si="108"/>
        <v>1542.7962026977182</v>
      </c>
      <c r="E441" s="712">
        <f t="shared" si="109"/>
        <v>996.38874150214792</v>
      </c>
      <c r="F441" s="712">
        <f t="shared" si="110"/>
        <v>615.04999915590258</v>
      </c>
      <c r="G441" s="712">
        <f t="shared" si="111"/>
        <v>409.72707343883513</v>
      </c>
      <c r="H441" s="719">
        <f t="shared" si="112"/>
        <v>306.00313163148456</v>
      </c>
      <c r="I441" s="712">
        <f t="shared" si="113"/>
        <v>305.23625436903177</v>
      </c>
      <c r="J441" s="712">
        <f t="shared" si="114"/>
        <v>304.69737190592122</v>
      </c>
      <c r="K441" s="712">
        <f t="shared" si="115"/>
        <v>304.37729690559775</v>
      </c>
      <c r="L441" s="712">
        <f t="shared" si="116"/>
        <v>304.27048622320217</v>
      </c>
      <c r="N441" s="582">
        <v>367</v>
      </c>
      <c r="O441" s="712">
        <f t="shared" si="117"/>
        <v>5.3414156876780075</v>
      </c>
      <c r="P441" s="712">
        <f t="shared" si="118"/>
        <v>1063.8188218652206</v>
      </c>
      <c r="Q441" s="712">
        <f t="shared" si="119"/>
        <v>1044.6327537325944</v>
      </c>
      <c r="R441" s="712">
        <f t="shared" si="120"/>
        <v>1030.7673873283479</v>
      </c>
      <c r="S441" s="712">
        <f t="shared" si="121"/>
        <v>1022.3471194158484</v>
      </c>
      <c r="T441" s="712">
        <f t="shared" si="122"/>
        <v>1019.4466467750221</v>
      </c>
    </row>
    <row r="442" spans="2:20">
      <c r="B442" s="582">
        <v>368</v>
      </c>
      <c r="C442" s="712">
        <f t="shared" si="107"/>
        <v>5.3559699538569667</v>
      </c>
      <c r="D442" s="712">
        <f t="shared" si="108"/>
        <v>1542.9069756749841</v>
      </c>
      <c r="E442" s="712">
        <f t="shared" si="109"/>
        <v>997.13319384848126</v>
      </c>
      <c r="F442" s="712">
        <f t="shared" si="110"/>
        <v>615.84382241081607</v>
      </c>
      <c r="G442" s="712">
        <f t="shared" si="111"/>
        <v>410.18528019347605</v>
      </c>
      <c r="H442" s="719">
        <f t="shared" si="112"/>
        <v>306.06111508126065</v>
      </c>
      <c r="I442" s="712">
        <f t="shared" si="113"/>
        <v>305.29115777905008</v>
      </c>
      <c r="J442" s="712">
        <f t="shared" si="114"/>
        <v>304.75006291413337</v>
      </c>
      <c r="K442" s="712">
        <f t="shared" si="115"/>
        <v>304.42865306952456</v>
      </c>
      <c r="L442" s="712">
        <f t="shared" si="116"/>
        <v>304.32139080922866</v>
      </c>
      <c r="N442" s="582">
        <v>368</v>
      </c>
      <c r="O442" s="712">
        <f t="shared" si="117"/>
        <v>5.3559699538569667</v>
      </c>
      <c r="P442" s="712">
        <f t="shared" si="118"/>
        <v>1065.0584488356078</v>
      </c>
      <c r="Q442" s="712">
        <f t="shared" si="119"/>
        <v>1045.9140315048126</v>
      </c>
      <c r="R442" s="712">
        <f t="shared" si="120"/>
        <v>1032.0786210755437</v>
      </c>
      <c r="S442" s="712">
        <f t="shared" si="121"/>
        <v>1023.6763408888484</v>
      </c>
      <c r="T442" s="712">
        <f t="shared" si="122"/>
        <v>1020.7817235421915</v>
      </c>
    </row>
    <row r="443" spans="2:20">
      <c r="B443" s="582">
        <v>369</v>
      </c>
      <c r="C443" s="712">
        <f t="shared" si="107"/>
        <v>5.3705242200359251</v>
      </c>
      <c r="D443" s="712">
        <f t="shared" si="108"/>
        <v>1543.0173438005227</v>
      </c>
      <c r="E443" s="712">
        <f t="shared" si="109"/>
        <v>997.87501099047415</v>
      </c>
      <c r="F443" s="712">
        <f t="shared" si="110"/>
        <v>616.63590939018434</v>
      </c>
      <c r="G443" s="712">
        <f t="shared" si="111"/>
        <v>410.64319557439325</v>
      </c>
      <c r="H443" s="719">
        <f t="shared" si="112"/>
        <v>306.11930395967755</v>
      </c>
      <c r="I443" s="712">
        <f t="shared" si="113"/>
        <v>305.34627012489653</v>
      </c>
      <c r="J443" s="712">
        <f t="shared" si="114"/>
        <v>304.80296524690436</v>
      </c>
      <c r="K443" s="712">
        <f t="shared" si="115"/>
        <v>304.48022193276131</v>
      </c>
      <c r="L443" s="712">
        <f t="shared" si="116"/>
        <v>304.37250852016848</v>
      </c>
      <c r="N443" s="582">
        <v>369</v>
      </c>
      <c r="O443" s="712">
        <f t="shared" si="117"/>
        <v>5.3705242200359251</v>
      </c>
      <c r="P443" s="712">
        <f t="shared" si="118"/>
        <v>1066.2953511235146</v>
      </c>
      <c r="Q443" s="712">
        <f t="shared" si="119"/>
        <v>1047.1924930466796</v>
      </c>
      <c r="R443" s="712">
        <f t="shared" si="120"/>
        <v>1033.3869727495805</v>
      </c>
      <c r="S443" s="712">
        <f t="shared" si="121"/>
        <v>1025.0026407519235</v>
      </c>
      <c r="T443" s="712">
        <f t="shared" si="122"/>
        <v>1022.1138658295826</v>
      </c>
    </row>
    <row r="444" spans="2:20">
      <c r="B444" s="582">
        <v>370</v>
      </c>
      <c r="C444" s="712">
        <f t="shared" si="107"/>
        <v>5.3850784862148844</v>
      </c>
      <c r="D444" s="712">
        <f t="shared" si="108"/>
        <v>1543.1273093261848</v>
      </c>
      <c r="E444" s="712">
        <f t="shared" si="109"/>
        <v>998.61420704104194</v>
      </c>
      <c r="F444" s="712">
        <f t="shared" si="110"/>
        <v>617.42626255632058</v>
      </c>
      <c r="G444" s="712">
        <f t="shared" si="111"/>
        <v>411.10081530570176</v>
      </c>
      <c r="H444" s="719">
        <f t="shared" si="112"/>
        <v>306.1776979639227</v>
      </c>
      <c r="I444" s="712">
        <f t="shared" si="113"/>
        <v>305.40159113723564</v>
      </c>
      <c r="J444" s="712">
        <f t="shared" si="114"/>
        <v>304.85607866005779</v>
      </c>
      <c r="K444" s="712">
        <f t="shared" si="115"/>
        <v>304.53200326674386</v>
      </c>
      <c r="L444" s="712">
        <f t="shared" si="116"/>
        <v>304.42383913277172</v>
      </c>
      <c r="N444" s="582">
        <v>370</v>
      </c>
      <c r="O444" s="712">
        <f t="shared" si="117"/>
        <v>5.3850784862148844</v>
      </c>
      <c r="P444" s="712">
        <f t="shared" si="118"/>
        <v>1067.5295347177548</v>
      </c>
      <c r="Q444" s="712">
        <f t="shared" si="119"/>
        <v>1048.4681445482297</v>
      </c>
      <c r="R444" s="712">
        <f t="shared" si="120"/>
        <v>1034.6924486852142</v>
      </c>
      <c r="S444" s="712">
        <f t="shared" si="121"/>
        <v>1026.3260254267309</v>
      </c>
      <c r="T444" s="712">
        <f t="shared" si="122"/>
        <v>1023.4430800871402</v>
      </c>
    </row>
    <row r="445" spans="2:20">
      <c r="B445" s="582">
        <v>371</v>
      </c>
      <c r="C445" s="712">
        <f t="shared" si="107"/>
        <v>5.3996327523938437</v>
      </c>
      <c r="D445" s="712">
        <f t="shared" si="108"/>
        <v>1543.2368744863847</v>
      </c>
      <c r="E445" s="712">
        <f t="shared" si="109"/>
        <v>999.35079600706388</v>
      </c>
      <c r="F445" s="712">
        <f t="shared" si="110"/>
        <v>618.21488439369284</v>
      </c>
      <c r="G445" s="712">
        <f t="shared" si="111"/>
        <v>411.55813515982391</v>
      </c>
      <c r="H445" s="719">
        <f t="shared" si="112"/>
        <v>306.23629678958298</v>
      </c>
      <c r="I445" s="712">
        <f t="shared" si="113"/>
        <v>305.45712054472892</v>
      </c>
      <c r="J445" s="712">
        <f t="shared" si="114"/>
        <v>304.90940290711836</v>
      </c>
      <c r="K445" s="712">
        <f t="shared" si="115"/>
        <v>304.58399684042809</v>
      </c>
      <c r="L445" s="712">
        <f t="shared" si="116"/>
        <v>304.47538242124824</v>
      </c>
      <c r="N445" s="582">
        <v>371</v>
      </c>
      <c r="O445" s="712">
        <f t="shared" si="117"/>
        <v>5.3996327523938437</v>
      </c>
      <c r="P445" s="712">
        <f t="shared" si="118"/>
        <v>1068.7610055939783</v>
      </c>
      <c r="Q445" s="712">
        <f t="shared" si="119"/>
        <v>1049.7409921858914</v>
      </c>
      <c r="R445" s="712">
        <f t="shared" si="120"/>
        <v>1035.9950552032772</v>
      </c>
      <c r="S445" s="712">
        <f t="shared" si="121"/>
        <v>1027.6465013208131</v>
      </c>
      <c r="T445" s="712">
        <f t="shared" si="122"/>
        <v>1024.7693727506323</v>
      </c>
    </row>
    <row r="446" spans="2:20">
      <c r="B446" s="582">
        <v>372</v>
      </c>
      <c r="C446" s="712">
        <f t="shared" si="107"/>
        <v>5.4141870185728029</v>
      </c>
      <c r="D446" s="712">
        <f t="shared" si="108"/>
        <v>1543.346041498264</v>
      </c>
      <c r="E446" s="712">
        <f t="shared" si="109"/>
        <v>1000.0847917903601</v>
      </c>
      <c r="F446" s="712">
        <f t="shared" si="110"/>
        <v>619.00177740846368</v>
      </c>
      <c r="G446" s="712">
        <f t="shared" si="111"/>
        <v>412.01515095714632</v>
      </c>
      <c r="H446" s="719">
        <f t="shared" si="112"/>
        <v>306.29510013066766</v>
      </c>
      <c r="I446" s="712">
        <f t="shared" si="113"/>
        <v>305.51285807406043</v>
      </c>
      <c r="J446" s="712">
        <f t="shared" si="114"/>
        <v>304.9629377393394</v>
      </c>
      <c r="K446" s="712">
        <f t="shared" si="115"/>
        <v>304.63620242031919</v>
      </c>
      <c r="L446" s="712">
        <f t="shared" si="116"/>
        <v>304.52713815729669</v>
      </c>
      <c r="N446" s="582">
        <v>372</v>
      </c>
      <c r="O446" s="712">
        <f t="shared" si="117"/>
        <v>5.4141870185728029</v>
      </c>
      <c r="P446" s="712">
        <f t="shared" si="118"/>
        <v>1069.9897697147007</v>
      </c>
      <c r="Q446" s="712">
        <f t="shared" si="119"/>
        <v>1051.0110421225181</v>
      </c>
      <c r="R446" s="712">
        <f t="shared" si="120"/>
        <v>1037.2947986107083</v>
      </c>
      <c r="S446" s="712">
        <f t="shared" si="121"/>
        <v>1028.9640748276286</v>
      </c>
      <c r="T446" s="712">
        <f t="shared" si="122"/>
        <v>1026.0927502416814</v>
      </c>
    </row>
    <row r="447" spans="2:20">
      <c r="B447" s="582">
        <v>373</v>
      </c>
      <c r="C447" s="712">
        <f t="shared" si="107"/>
        <v>5.4287412847517622</v>
      </c>
      <c r="D447" s="712">
        <f t="shared" si="108"/>
        <v>1543.4548125618542</v>
      </c>
      <c r="E447" s="712">
        <f t="shared" si="109"/>
        <v>1000.8162081886594</v>
      </c>
      <c r="F447" s="712">
        <f t="shared" si="110"/>
        <v>619.78694412803691</v>
      </c>
      <c r="G447" s="712">
        <f t="shared" si="111"/>
        <v>412.47185856567796</v>
      </c>
      <c r="H447" s="719">
        <f t="shared" si="112"/>
        <v>306.35410767963083</v>
      </c>
      <c r="I447" s="712">
        <f t="shared" si="113"/>
        <v>305.56880344996239</v>
      </c>
      <c r="J447" s="712">
        <f t="shared" si="114"/>
        <v>305.01668290573059</v>
      </c>
      <c r="K447" s="712">
        <f t="shared" si="115"/>
        <v>304.68861977050017</v>
      </c>
      <c r="L447" s="712">
        <f t="shared" si="116"/>
        <v>304.57910611013426</v>
      </c>
      <c r="N447" s="582">
        <v>373</v>
      </c>
      <c r="O447" s="712">
        <f t="shared" si="117"/>
        <v>5.4287412847517622</v>
      </c>
      <c r="P447" s="712">
        <f t="shared" si="118"/>
        <v>1071.2158330293323</v>
      </c>
      <c r="Q447" s="712">
        <f t="shared" si="119"/>
        <v>1052.2783005074168</v>
      </c>
      <c r="R447" s="712">
        <f t="shared" si="120"/>
        <v>1038.5916852005842</v>
      </c>
      <c r="S447" s="712">
        <f t="shared" si="121"/>
        <v>1030.2787523265836</v>
      </c>
      <c r="T447" s="712">
        <f t="shared" si="122"/>
        <v>1027.413218967795</v>
      </c>
    </row>
    <row r="448" spans="2:20">
      <c r="B448" s="582">
        <v>374</v>
      </c>
      <c r="C448" s="712">
        <f t="shared" si="107"/>
        <v>5.4432955509307215</v>
      </c>
      <c r="D448" s="712">
        <f t="shared" si="108"/>
        <v>1543.5631898602385</v>
      </c>
      <c r="E448" s="712">
        <f t="shared" si="109"/>
        <v>1001.5450588965571</v>
      </c>
      <c r="F448" s="712">
        <f t="shared" si="110"/>
        <v>620.57038710061158</v>
      </c>
      <c r="G448" s="712">
        <f t="shared" si="111"/>
        <v>412.92825390070948</v>
      </c>
      <c r="H448" s="719">
        <f t="shared" si="112"/>
        <v>306.41331912739412</v>
      </c>
      <c r="I448" s="712">
        <f t="shared" si="113"/>
        <v>305.62495639524036</v>
      </c>
      <c r="J448" s="712">
        <f t="shared" si="114"/>
        <v>305.07063815308504</v>
      </c>
      <c r="K448" s="712">
        <f t="shared" si="115"/>
        <v>304.7412486526606</v>
      </c>
      <c r="L448" s="712">
        <f t="shared" si="116"/>
        <v>304.63128604652496</v>
      </c>
      <c r="N448" s="582">
        <v>374</v>
      </c>
      <c r="O448" s="712">
        <f t="shared" si="117"/>
        <v>5.4432955509307215</v>
      </c>
      <c r="P448" s="712">
        <f t="shared" si="118"/>
        <v>1072.4392014742066</v>
      </c>
      <c r="Q448" s="712">
        <f t="shared" si="119"/>
        <v>1053.5427734763784</v>
      </c>
      <c r="R448" s="712">
        <f t="shared" si="120"/>
        <v>1039.8857212521491</v>
      </c>
      <c r="S448" s="712">
        <f t="shared" si="121"/>
        <v>1031.5905401830621</v>
      </c>
      <c r="T448" s="712">
        <f t="shared" si="122"/>
        <v>1028.730785322397</v>
      </c>
    </row>
    <row r="449" spans="2:20">
      <c r="B449" s="582">
        <v>375</v>
      </c>
      <c r="C449" s="712">
        <f t="shared" si="107"/>
        <v>5.4578498171096808</v>
      </c>
      <c r="D449" s="712">
        <f t="shared" si="108"/>
        <v>1543.6711755597096</v>
      </c>
      <c r="E449" s="712">
        <f t="shared" si="109"/>
        <v>1002.2713575064621</v>
      </c>
      <c r="F449" s="712">
        <f t="shared" si="110"/>
        <v>621.35210889474217</v>
      </c>
      <c r="G449" s="712">
        <f t="shared" si="111"/>
        <v>413.3843329244736</v>
      </c>
      <c r="H449" s="719">
        <f t="shared" si="112"/>
        <v>306.47273416336884</v>
      </c>
      <c r="I449" s="712">
        <f t="shared" si="113"/>
        <v>305.68131663079834</v>
      </c>
      <c r="J449" s="712">
        <f t="shared" si="114"/>
        <v>305.12480322600686</v>
      </c>
      <c r="K449" s="712">
        <f t="shared" si="115"/>
        <v>304.79408882612483</v>
      </c>
      <c r="L449" s="712">
        <f t="shared" si="116"/>
        <v>304.68367773080899</v>
      </c>
      <c r="N449" s="582">
        <v>375</v>
      </c>
      <c r="O449" s="712">
        <f t="shared" si="117"/>
        <v>5.4578498171096808</v>
      </c>
      <c r="P449" s="712">
        <f t="shared" si="118"/>
        <v>1073.6598809726088</v>
      </c>
      <c r="Q449" s="712">
        <f t="shared" si="119"/>
        <v>1054.8044671517077</v>
      </c>
      <c r="R449" s="712">
        <f t="shared" si="120"/>
        <v>1041.176913030846</v>
      </c>
      <c r="S449" s="712">
        <f t="shared" si="121"/>
        <v>1032.8994447484574</v>
      </c>
      <c r="T449" s="712">
        <f t="shared" si="122"/>
        <v>1030.045455684859</v>
      </c>
    </row>
    <row r="450" spans="2:20">
      <c r="B450" s="582">
        <v>376</v>
      </c>
      <c r="C450" s="712">
        <f t="shared" si="107"/>
        <v>5.4724040832886391</v>
      </c>
      <c r="D450" s="712">
        <f t="shared" si="108"/>
        <v>1543.778771809928</v>
      </c>
      <c r="E450" s="712">
        <f t="shared" si="109"/>
        <v>1002.9951175095352</v>
      </c>
      <c r="F450" s="712">
        <f t="shared" si="110"/>
        <v>622.1321120989063</v>
      </c>
      <c r="G450" s="712">
        <f t="shared" si="111"/>
        <v>413.84009164580658</v>
      </c>
      <c r="H450" s="719">
        <f t="shared" si="112"/>
        <v>306.53235247547792</v>
      </c>
      <c r="I450" s="712">
        <f t="shared" si="113"/>
        <v>305.73788387566384</v>
      </c>
      <c r="J450" s="712">
        <f t="shared" si="114"/>
        <v>305.17917786693744</v>
      </c>
      <c r="K450" s="712">
        <f t="shared" si="115"/>
        <v>304.84714004788026</v>
      </c>
      <c r="L450" s="712">
        <f t="shared" si="116"/>
        <v>304.73628092493095</v>
      </c>
      <c r="N450" s="582">
        <v>376</v>
      </c>
      <c r="O450" s="712">
        <f t="shared" si="117"/>
        <v>5.4724040832886391</v>
      </c>
      <c r="P450" s="712">
        <f t="shared" si="118"/>
        <v>1074.8778774348052</v>
      </c>
      <c r="Q450" s="712">
        <f t="shared" si="119"/>
        <v>1056.0633876422528</v>
      </c>
      <c r="R450" s="712">
        <f t="shared" si="120"/>
        <v>1042.4652667883461</v>
      </c>
      <c r="S450" s="712">
        <f t="shared" si="121"/>
        <v>1034.2054723602023</v>
      </c>
      <c r="T450" s="712">
        <f t="shared" si="122"/>
        <v>1031.3572364205306</v>
      </c>
    </row>
    <row r="451" spans="2:20">
      <c r="B451" s="582">
        <v>377</v>
      </c>
      <c r="C451" s="712">
        <f t="shared" si="107"/>
        <v>5.4869583494675984</v>
      </c>
      <c r="D451" s="712">
        <f t="shared" si="108"/>
        <v>1543.8859807440774</v>
      </c>
      <c r="E451" s="712">
        <f t="shared" si="109"/>
        <v>1003.7163522966171</v>
      </c>
      <c r="F451" s="712">
        <f t="shared" si="110"/>
        <v>622.9103993210781</v>
      </c>
      <c r="G451" s="712">
        <f t="shared" si="111"/>
        <v>414.29552611981114</v>
      </c>
      <c r="H451" s="719">
        <f t="shared" si="112"/>
        <v>306.59217375017812</v>
      </c>
      <c r="I451" s="712">
        <f t="shared" si="113"/>
        <v>305.79465784701233</v>
      </c>
      <c r="J451" s="712">
        <f t="shared" si="114"/>
        <v>305.23376181618289</v>
      </c>
      <c r="K451" s="712">
        <f t="shared" si="115"/>
        <v>304.90040207260523</v>
      </c>
      <c r="L451" s="712">
        <f t="shared" si="116"/>
        <v>304.78909538846841</v>
      </c>
      <c r="N451" s="582">
        <v>377</v>
      </c>
      <c r="O451" s="712">
        <f t="shared" si="117"/>
        <v>5.4869583494675984</v>
      </c>
      <c r="P451" s="712">
        <f t="shared" si="118"/>
        <v>1076.0931967580714</v>
      </c>
      <c r="Q451" s="712">
        <f t="shared" si="119"/>
        <v>1057.3195410434344</v>
      </c>
      <c r="R451" s="712">
        <f t="shared" si="120"/>
        <v>1043.7507887625798</v>
      </c>
      <c r="S451" s="712">
        <f t="shared" si="121"/>
        <v>1035.5086293418001</v>
      </c>
      <c r="T451" s="712">
        <f t="shared" si="122"/>
        <v>1032.6661338807703</v>
      </c>
    </row>
    <row r="452" spans="2:20">
      <c r="B452" s="582">
        <v>378</v>
      </c>
      <c r="C452" s="712">
        <f t="shared" si="107"/>
        <v>5.5015126156465577</v>
      </c>
      <c r="D452" s="712">
        <f t="shared" si="108"/>
        <v>1543.9928044790186</v>
      </c>
      <c r="E452" s="712">
        <f t="shared" si="109"/>
        <v>1004.4350751591461</v>
      </c>
      <c r="F452" s="712">
        <f t="shared" si="110"/>
        <v>623.6869731883088</v>
      </c>
      <c r="G452" s="712">
        <f t="shared" si="111"/>
        <v>414.75063244752033</v>
      </c>
      <c r="H452" s="719">
        <f t="shared" si="112"/>
        <v>306.65219767248158</v>
      </c>
      <c r="I452" s="712">
        <f t="shared" si="113"/>
        <v>305.8516382601922</v>
      </c>
      <c r="J452" s="712">
        <f t="shared" si="114"/>
        <v>305.28855481194012</v>
      </c>
      <c r="K452" s="712">
        <f t="shared" si="115"/>
        <v>304.95387465269687</v>
      </c>
      <c r="L452" s="712">
        <f t="shared" si="116"/>
        <v>304.84212087866001</v>
      </c>
      <c r="N452" s="582">
        <v>378</v>
      </c>
      <c r="O452" s="712">
        <f t="shared" si="117"/>
        <v>5.5015126156465577</v>
      </c>
      <c r="P452" s="712">
        <f t="shared" si="118"/>
        <v>1077.3058448267204</v>
      </c>
      <c r="Q452" s="712">
        <f t="shared" si="119"/>
        <v>1058.5729334372754</v>
      </c>
      <c r="R452" s="712">
        <f t="shared" si="120"/>
        <v>1045.0334851777664</v>
      </c>
      <c r="S452" s="712">
        <f t="shared" si="121"/>
        <v>1036.8089220028553</v>
      </c>
      <c r="T452" s="712">
        <f t="shared" si="122"/>
        <v>1033.9721544029767</v>
      </c>
    </row>
    <row r="453" spans="2:20">
      <c r="B453" s="582">
        <v>379</v>
      </c>
      <c r="C453" s="712">
        <f t="shared" si="107"/>
        <v>5.516066881825517</v>
      </c>
      <c r="D453" s="712">
        <f t="shared" si="108"/>
        <v>1544.099245115443</v>
      </c>
      <c r="E453" s="712">
        <f t="shared" si="109"/>
        <v>1005.1512992900684</v>
      </c>
      <c r="F453" s="712">
        <f t="shared" si="110"/>
        <v>624.46183634631348</v>
      </c>
      <c r="G453" s="712">
        <f t="shared" si="111"/>
        <v>415.20540677556289</v>
      </c>
      <c r="H453" s="719">
        <f t="shared" si="112"/>
        <v>306.71242392597759</v>
      </c>
      <c r="I453" s="712">
        <f t="shared" si="113"/>
        <v>305.90882482874844</v>
      </c>
      <c r="J453" s="712">
        <f t="shared" si="114"/>
        <v>305.34355659032354</v>
      </c>
      <c r="K453" s="712">
        <f t="shared" si="115"/>
        <v>305.00755753829867</v>
      </c>
      <c r="L453" s="712">
        <f t="shared" si="116"/>
        <v>304.89535715043331</v>
      </c>
      <c r="N453" s="582">
        <v>379</v>
      </c>
      <c r="O453" s="712">
        <f t="shared" si="117"/>
        <v>5.516066881825517</v>
      </c>
      <c r="P453" s="712">
        <f t="shared" si="118"/>
        <v>1078.5158275121323</v>
      </c>
      <c r="Q453" s="712">
        <f t="shared" si="119"/>
        <v>1059.8235708924308</v>
      </c>
      <c r="R453" s="712">
        <f t="shared" si="120"/>
        <v>1046.3133622444448</v>
      </c>
      <c r="S453" s="712">
        <f t="shared" si="121"/>
        <v>1038.1063566391033</v>
      </c>
      <c r="T453" s="712">
        <f t="shared" si="122"/>
        <v>1035.2753043106186</v>
      </c>
    </row>
    <row r="454" spans="2:20">
      <c r="B454" s="582">
        <v>380</v>
      </c>
      <c r="C454" s="712">
        <f t="shared" si="107"/>
        <v>5.5306211480044762</v>
      </c>
      <c r="D454" s="712">
        <f t="shared" si="108"/>
        <v>1544.2053047380225</v>
      </c>
      <c r="E454" s="712">
        <f t="shared" si="109"/>
        <v>1005.865037784737</v>
      </c>
      <c r="F454" s="712">
        <f t="shared" si="110"/>
        <v>625.2349914590643</v>
      </c>
      <c r="G454" s="712">
        <f t="shared" si="111"/>
        <v>415.6598452958296</v>
      </c>
      <c r="H454" s="719">
        <f t="shared" si="112"/>
        <v>306.77285219285369</v>
      </c>
      <c r="I454" s="712">
        <f t="shared" si="113"/>
        <v>305.96621726444744</v>
      </c>
      <c r="J454" s="712">
        <f t="shared" si="114"/>
        <v>305.39876688539084</v>
      </c>
      <c r="K454" s="712">
        <f t="shared" si="115"/>
        <v>305.06145047732781</v>
      </c>
      <c r="L454" s="712">
        <f t="shared" si="116"/>
        <v>304.94880395643293</v>
      </c>
      <c r="N454" s="582">
        <v>380</v>
      </c>
      <c r="O454" s="712">
        <f t="shared" si="117"/>
        <v>5.5306211480044762</v>
      </c>
      <c r="P454" s="712">
        <f t="shared" si="118"/>
        <v>1079.7231506727815</v>
      </c>
      <c r="Q454" s="712">
        <f t="shared" si="119"/>
        <v>1061.0714594642168</v>
      </c>
      <c r="R454" s="712">
        <f t="shared" si="120"/>
        <v>1047.5904261595026</v>
      </c>
      <c r="S454" s="712">
        <f t="shared" si="121"/>
        <v>1039.4009395324424</v>
      </c>
      <c r="T454" s="712">
        <f t="shared" si="122"/>
        <v>1036.5755899132662</v>
      </c>
    </row>
    <row r="455" spans="2:20">
      <c r="B455" s="582">
        <v>381</v>
      </c>
      <c r="C455" s="712">
        <f t="shared" si="107"/>
        <v>5.5451754141834355</v>
      </c>
      <c r="D455" s="712">
        <f t="shared" si="108"/>
        <v>1544.3109854155589</v>
      </c>
      <c r="E455" s="712">
        <f t="shared" si="109"/>
        <v>1006.5763036418019</v>
      </c>
      <c r="F455" s="712">
        <f t="shared" si="110"/>
        <v>626.00644120838956</v>
      </c>
      <c r="G455" s="712">
        <f t="shared" si="111"/>
        <v>416.11394424514117</v>
      </c>
      <c r="H455" s="719">
        <f t="shared" si="112"/>
        <v>306.83348215391709</v>
      </c>
      <c r="I455" s="712">
        <f t="shared" si="113"/>
        <v>306.02381527730074</v>
      </c>
      <c r="J455" s="712">
        <f t="shared" si="114"/>
        <v>305.45418542916934</v>
      </c>
      <c r="K455" s="712">
        <f t="shared" si="115"/>
        <v>305.11555321550236</v>
      </c>
      <c r="L455" s="712">
        <f t="shared" si="116"/>
        <v>305.00246104704775</v>
      </c>
      <c r="N455" s="582">
        <v>381</v>
      </c>
      <c r="O455" s="712">
        <f t="shared" si="117"/>
        <v>5.5451754141834355</v>
      </c>
      <c r="P455" s="712">
        <f t="shared" si="118"/>
        <v>1080.9278201542654</v>
      </c>
      <c r="Q455" s="712">
        <f t="shared" si="119"/>
        <v>1062.31660519464</v>
      </c>
      <c r="R455" s="712">
        <f t="shared" si="120"/>
        <v>1048.8646831062076</v>
      </c>
      <c r="S455" s="712">
        <f t="shared" si="121"/>
        <v>1040.6926769509628</v>
      </c>
      <c r="T455" s="712">
        <f t="shared" si="122"/>
        <v>1037.8730175066212</v>
      </c>
    </row>
    <row r="456" spans="2:20">
      <c r="B456" s="582">
        <v>382</v>
      </c>
      <c r="C456" s="712">
        <f t="shared" si="107"/>
        <v>5.5597296803623948</v>
      </c>
      <c r="D456" s="712">
        <f t="shared" si="108"/>
        <v>1544.4162892011323</v>
      </c>
      <c r="E456" s="712">
        <f t="shared" si="109"/>
        <v>1007.2851097640921</v>
      </c>
      <c r="F456" s="712">
        <f t="shared" si="110"/>
        <v>626.77618829357914</v>
      </c>
      <c r="G456" s="712">
        <f t="shared" si="111"/>
        <v>416.56769990491716</v>
      </c>
      <c r="H456" s="719">
        <f t="shared" si="112"/>
        <v>306.89431348861552</v>
      </c>
      <c r="I456" s="712">
        <f t="shared" si="113"/>
        <v>306.08161857558878</v>
      </c>
      <c r="J456" s="712">
        <f t="shared" si="114"/>
        <v>305.50981195168151</v>
      </c>
      <c r="K456" s="712">
        <f t="shared" si="115"/>
        <v>305.16986549636829</v>
      </c>
      <c r="L456" s="712">
        <f t="shared" si="116"/>
        <v>305.05632817043852</v>
      </c>
      <c r="N456" s="582">
        <v>382</v>
      </c>
      <c r="O456" s="712">
        <f t="shared" si="117"/>
        <v>5.5597296803623948</v>
      </c>
      <c r="P456" s="712">
        <f t="shared" si="118"/>
        <v>1082.1298417893336</v>
      </c>
      <c r="Q456" s="712">
        <f t="shared" si="119"/>
        <v>1063.5590141124271</v>
      </c>
      <c r="R456" s="712">
        <f t="shared" si="120"/>
        <v>1050.136139254236</v>
      </c>
      <c r="S456" s="712">
        <f t="shared" si="121"/>
        <v>1041.9815751489782</v>
      </c>
      <c r="T456" s="712">
        <f t="shared" si="122"/>
        <v>1039.1675933725473</v>
      </c>
    </row>
    <row r="457" spans="2:20">
      <c r="B457" s="582">
        <v>383</v>
      </c>
      <c r="C457" s="712">
        <f t="shared" si="107"/>
        <v>5.5742839465413532</v>
      </c>
      <c r="D457" s="712">
        <f t="shared" si="108"/>
        <v>1544.5212181322468</v>
      </c>
      <c r="E457" s="712">
        <f t="shared" si="109"/>
        <v>1007.9914689594866</v>
      </c>
      <c r="F457" s="712">
        <f t="shared" si="110"/>
        <v>627.54423543099654</v>
      </c>
      <c r="G457" s="712">
        <f t="shared" si="111"/>
        <v>417.02110860084639</v>
      </c>
      <c r="H457" s="719">
        <f t="shared" si="112"/>
        <v>306.95534587505836</v>
      </c>
      <c r="I457" s="712">
        <f t="shared" si="113"/>
        <v>306.13962686588445</v>
      </c>
      <c r="J457" s="712">
        <f t="shared" si="114"/>
        <v>305.56564618097082</v>
      </c>
      <c r="K457" s="712">
        <f t="shared" si="115"/>
        <v>305.22438706132635</v>
      </c>
      <c r="L457" s="712">
        <f t="shared" si="116"/>
        <v>305.11040507256502</v>
      </c>
      <c r="N457" s="582">
        <v>383</v>
      </c>
      <c r="O457" s="712">
        <f t="shared" si="117"/>
        <v>5.5742839465413532</v>
      </c>
      <c r="P457" s="712">
        <f t="shared" si="118"/>
        <v>1083.3292213979148</v>
      </c>
      <c r="Q457" s="712">
        <f t="shared" si="119"/>
        <v>1064.7986922330529</v>
      </c>
      <c r="R457" s="712">
        <f t="shared" si="120"/>
        <v>1051.4048007597039</v>
      </c>
      <c r="S457" s="712">
        <f t="shared" si="121"/>
        <v>1043.2676403670544</v>
      </c>
      <c r="T457" s="712">
        <f t="shared" si="122"/>
        <v>1040.4593237791012</v>
      </c>
    </row>
    <row r="458" spans="2:20">
      <c r="B458" s="582">
        <v>384</v>
      </c>
      <c r="C458" s="712">
        <f t="shared" si="107"/>
        <v>5.5888382127203124</v>
      </c>
      <c r="D458" s="712">
        <f t="shared" si="108"/>
        <v>1544.6257742309751</v>
      </c>
      <c r="E458" s="712">
        <f t="shared" si="109"/>
        <v>1008.6953939417788</v>
      </c>
      <c r="F458" s="712">
        <f t="shared" si="110"/>
        <v>628.31058535369539</v>
      </c>
      <c r="G458" s="712">
        <f t="shared" si="111"/>
        <v>417.4741667025587</v>
      </c>
      <c r="H458" s="719">
        <f t="shared" si="112"/>
        <v>307.0165789900372</v>
      </c>
      <c r="I458" s="712">
        <f t="shared" si="113"/>
        <v>306.19783985307669</v>
      </c>
      <c r="J458" s="712">
        <f t="shared" si="114"/>
        <v>305.62168784312689</v>
      </c>
      <c r="K458" s="712">
        <f t="shared" si="115"/>
        <v>305.27911764965847</v>
      </c>
      <c r="L458" s="712">
        <f t="shared" si="116"/>
        <v>305.16469149721308</v>
      </c>
      <c r="N458" s="582">
        <v>384</v>
      </c>
      <c r="O458" s="712">
        <f t="shared" si="117"/>
        <v>5.5888382127203124</v>
      </c>
      <c r="P458" s="712">
        <f t="shared" si="118"/>
        <v>1084.5259647871453</v>
      </c>
      <c r="Q458" s="712">
        <f t="shared" si="119"/>
        <v>1066.0356455587712</v>
      </c>
      <c r="R458" s="712">
        <f t="shared" si="120"/>
        <v>1052.6706737651955</v>
      </c>
      <c r="S458" s="712">
        <f t="shared" si="121"/>
        <v>1044.5508788320415</v>
      </c>
      <c r="T458" s="712">
        <f t="shared" si="122"/>
        <v>1041.7482149805617</v>
      </c>
    </row>
    <row r="459" spans="2:20">
      <c r="B459" s="582">
        <v>385</v>
      </c>
      <c r="C459" s="712">
        <f t="shared" ref="C459:C522" si="123">$C$73*B459</f>
        <v>5.6033924788992717</v>
      </c>
      <c r="D459" s="712">
        <f t="shared" ref="D459:D522" si="124">(1-2*FoAb-2*FoAb*BiCombAb)*D458+2*FoAb*E458+2*FoAb*BiCombAb*Tcomb</f>
        <v>1544.7299595041022</v>
      </c>
      <c r="E459" s="712">
        <f t="shared" ref="E459:E522" si="125">FoAb*D458+(1-2*FoAb)*E458+FoAb*F458</f>
        <v>1009.3968973315298</v>
      </c>
      <c r="F459" s="712">
        <f t="shared" ref="F459:F522" si="126">FoAb*E458+(1-2*FoAb)*F458+FoAb*G458</f>
        <v>629.0752408110435</v>
      </c>
      <c r="G459" s="712">
        <f t="shared" ref="G459:G522" si="127">FoAb*F458+(1-2*FoAb)*G458+FoAb*H458</f>
        <v>417.9268706232977</v>
      </c>
      <c r="H459" s="719">
        <f t="shared" ref="H459:H522" si="128">_FoN1*G458+(1-_FoN1-_FoN2)*H458+_FoN2*I458</f>
        <v>307.07801250904623</v>
      </c>
      <c r="I459" s="712">
        <f t="shared" ref="I459:I522" si="129">FoCase*H458+(1-2*FoCase)*I458+FoCase*J458</f>
        <v>306.25625724039372</v>
      </c>
      <c r="J459" s="712">
        <f t="shared" ref="J459:J522" si="130">FoCase*I458+(1-2*FoCase)*J458+FoCase*K458</f>
        <v>305.67793666231091</v>
      </c>
      <c r="K459" s="712">
        <f t="shared" ref="K459:K522" si="131">FoCase*J458+(1-2*FoCase)*K458+FoCase*L458</f>
        <v>305.33405699855444</v>
      </c>
      <c r="L459" s="712">
        <f t="shared" ref="L459:L522" si="132">(1-2*FoCase-2*FoCase*BiAtmCase)*L458+2*FoCase*K458+2*FoCase*BiAtmCase*Tatm</f>
        <v>305.21918718602143</v>
      </c>
      <c r="N459" s="582">
        <v>385</v>
      </c>
      <c r="O459" s="712">
        <f t="shared" ref="O459:O522" si="133">$O$73*N459</f>
        <v>5.6033924788992717</v>
      </c>
      <c r="P459" s="712">
        <f t="shared" ref="P459:P522" si="134">(1-2*FoCase-2*FoCase*BiCombCase)*P458+2*FoCase*Q458+2*FoCase*BiCombCase*Tcomb</f>
        <v>1085.7200777513983</v>
      </c>
      <c r="Q459" s="712">
        <f t="shared" ref="Q459:Q522" si="135">FoCase*P458+(1-2*FoCase)*Q458+FoCase*R458</f>
        <v>1067.2698800786422</v>
      </c>
      <c r="R459" s="712">
        <f t="shared" ref="R459:R522" si="136">FoCase*Q458+(1-2*FoCase)*R458+FoCase*S458</f>
        <v>1053.9337643997944</v>
      </c>
      <c r="S459" s="712">
        <f t="shared" ref="S459:S522" si="137">FoCase*R458+(1-2*FoCase)*S458+FoCase*T458</f>
        <v>1045.8312967571023</v>
      </c>
      <c r="T459" s="712">
        <f t="shared" ref="T459:T522" si="138">(1-2*FoCase-2*FoCase*BiAtmCase)*T458+2*FoCase*S458+2*FoCase*BiAtmCase*Tatm</f>
        <v>1043.0342732174618</v>
      </c>
    </row>
    <row r="460" spans="2:20">
      <c r="B460" s="582">
        <v>386</v>
      </c>
      <c r="C460" s="712">
        <f t="shared" si="123"/>
        <v>5.617946745078231</v>
      </c>
      <c r="D460" s="712">
        <f t="shared" si="124"/>
        <v>1544.8337759432668</v>
      </c>
      <c r="E460" s="712">
        <f t="shared" si="125"/>
        <v>1010.0959916569147</v>
      </c>
      <c r="F460" s="712">
        <f t="shared" si="126"/>
        <v>629.83820456835167</v>
      </c>
      <c r="G460" s="712">
        <f t="shared" si="127"/>
        <v>418.37921681959534</v>
      </c>
      <c r="H460" s="719">
        <f t="shared" si="128"/>
        <v>307.13964610630279</v>
      </c>
      <c r="I460" s="712">
        <f t="shared" si="129"/>
        <v>306.31487872942591</v>
      </c>
      <c r="J460" s="712">
        <f t="shared" si="130"/>
        <v>305.7343923607807</v>
      </c>
      <c r="K460" s="712">
        <f t="shared" si="131"/>
        <v>305.38920484313792</v>
      </c>
      <c r="L460" s="712">
        <f t="shared" si="132"/>
        <v>305.27389187850804</v>
      </c>
      <c r="N460" s="582">
        <v>386</v>
      </c>
      <c r="O460" s="712">
        <f t="shared" si="133"/>
        <v>5.617946745078231</v>
      </c>
      <c r="P460" s="712">
        <f t="shared" si="134"/>
        <v>1086.9115660723105</v>
      </c>
      <c r="Q460" s="712">
        <f t="shared" si="135"/>
        <v>1068.5014017685623</v>
      </c>
      <c r="R460" s="712">
        <f t="shared" si="136"/>
        <v>1055.1940787791127</v>
      </c>
      <c r="S460" s="712">
        <f t="shared" si="137"/>
        <v>1047.1089003417439</v>
      </c>
      <c r="T460" s="712">
        <f t="shared" si="138"/>
        <v>1044.3175047166169</v>
      </c>
    </row>
    <row r="461" spans="2:20">
      <c r="B461" s="582">
        <v>387</v>
      </c>
      <c r="C461" s="712">
        <f t="shared" si="123"/>
        <v>5.6325010112571903</v>
      </c>
      <c r="D461" s="712">
        <f t="shared" si="124"/>
        <v>1544.937225525101</v>
      </c>
      <c r="E461" s="712">
        <f t="shared" si="125"/>
        <v>1010.7926893545593</v>
      </c>
      <c r="F461" s="712">
        <f t="shared" si="126"/>
        <v>630.59947940650852</v>
      </c>
      <c r="G461" s="712">
        <f t="shared" si="127"/>
        <v>418.83120179094726</v>
      </c>
      <c r="H461" s="719">
        <f t="shared" si="128"/>
        <v>307.20147945476737</v>
      </c>
      <c r="I461" s="712">
        <f t="shared" si="129"/>
        <v>306.37370402014892</v>
      </c>
      <c r="J461" s="712">
        <f t="shared" si="130"/>
        <v>305.79105465891513</v>
      </c>
      <c r="K461" s="712">
        <f t="shared" si="131"/>
        <v>305.44456091649249</v>
      </c>
      <c r="L461" s="712">
        <f t="shared" si="132"/>
        <v>305.32880531209707</v>
      </c>
      <c r="N461" s="582">
        <v>387</v>
      </c>
      <c r="O461" s="712">
        <f t="shared" si="133"/>
        <v>5.6325010112571903</v>
      </c>
      <c r="P461" s="712">
        <f t="shared" si="134"/>
        <v>1088.1004355188102</v>
      </c>
      <c r="Q461" s="712">
        <f t="shared" si="135"/>
        <v>1069.730216591294</v>
      </c>
      <c r="R461" s="712">
        <f t="shared" si="136"/>
        <v>1056.4516230053193</v>
      </c>
      <c r="S461" s="712">
        <f t="shared" si="137"/>
        <v>1048.3836957718463</v>
      </c>
      <c r="T461" s="712">
        <f t="shared" si="138"/>
        <v>1045.5979156911569</v>
      </c>
    </row>
    <row r="462" spans="2:20">
      <c r="B462" s="582">
        <v>388</v>
      </c>
      <c r="C462" s="712">
        <f t="shared" si="123"/>
        <v>5.6470552774361495</v>
      </c>
      <c r="D462" s="712">
        <f t="shared" si="124"/>
        <v>1545.0403102113698</v>
      </c>
      <c r="E462" s="712">
        <f t="shared" si="125"/>
        <v>1011.4870027703682</v>
      </c>
      <c r="F462" s="712">
        <f t="shared" si="126"/>
        <v>631.35906812162068</v>
      </c>
      <c r="G462" s="712">
        <f t="shared" si="127"/>
        <v>419.2828220794903</v>
      </c>
      <c r="H462" s="719">
        <f t="shared" si="128"/>
        <v>307.26351222616381</v>
      </c>
      <c r="I462" s="712">
        <f t="shared" si="129"/>
        <v>306.43273281094616</v>
      </c>
      <c r="J462" s="712">
        <f t="shared" si="130"/>
        <v>305.8479232752394</v>
      </c>
      <c r="K462" s="712">
        <f t="shared" si="131"/>
        <v>305.50012494968769</v>
      </c>
      <c r="L462" s="712">
        <f t="shared" si="132"/>
        <v>305.38392722214451</v>
      </c>
      <c r="N462" s="582">
        <v>388</v>
      </c>
      <c r="O462" s="712">
        <f t="shared" si="133"/>
        <v>5.6470552774361495</v>
      </c>
      <c r="P462" s="712">
        <f t="shared" si="134"/>
        <v>1089.2866918471468</v>
      </c>
      <c r="Q462" s="712">
        <f t="shared" si="135"/>
        <v>1070.9563304964925</v>
      </c>
      <c r="R462" s="712">
        <f t="shared" si="136"/>
        <v>1057.7064031671719</v>
      </c>
      <c r="S462" s="712">
        <f t="shared" si="137"/>
        <v>1049.6556892196934</v>
      </c>
      <c r="T462" s="712">
        <f t="shared" si="138"/>
        <v>1046.8755123405547</v>
      </c>
    </row>
    <row r="463" spans="2:20">
      <c r="B463" s="582">
        <v>389</v>
      </c>
      <c r="C463" s="712">
        <f t="shared" si="123"/>
        <v>5.6616095436151088</v>
      </c>
      <c r="D463" s="712">
        <f t="shared" si="124"/>
        <v>1545.143031949108</v>
      </c>
      <c r="E463" s="712">
        <f t="shared" si="125"/>
        <v>1012.1789441603449</v>
      </c>
      <c r="F463" s="712">
        <f t="shared" si="126"/>
        <v>632.11697352465876</v>
      </c>
      <c r="G463" s="712">
        <f t="shared" si="127"/>
        <v>419.73407426968072</v>
      </c>
      <c r="H463" s="719">
        <f t="shared" si="128"/>
        <v>307.32574409099897</v>
      </c>
      <c r="I463" s="712">
        <f t="shared" si="129"/>
        <v>306.49196479863144</v>
      </c>
      <c r="J463" s="712">
        <f t="shared" si="130"/>
        <v>305.90499792644914</v>
      </c>
      <c r="K463" s="712">
        <f t="shared" si="131"/>
        <v>305.55589667180436</v>
      </c>
      <c r="L463" s="712">
        <f t="shared" si="132"/>
        <v>305.43925734196461</v>
      </c>
      <c r="N463" s="582">
        <v>389</v>
      </c>
      <c r="O463" s="712">
        <f t="shared" si="133"/>
        <v>5.6616095436151088</v>
      </c>
      <c r="P463" s="712">
        <f t="shared" si="134"/>
        <v>1090.4703408009163</v>
      </c>
      <c r="Q463" s="712">
        <f t="shared" si="135"/>
        <v>1072.1797494207362</v>
      </c>
      <c r="R463" s="712">
        <f t="shared" si="136"/>
        <v>1058.9584253400444</v>
      </c>
      <c r="S463" s="712">
        <f t="shared" si="137"/>
        <v>1050.9248868440022</v>
      </c>
      <c r="T463" s="712">
        <f t="shared" si="138"/>
        <v>1048.150300850657</v>
      </c>
    </row>
    <row r="464" spans="2:20">
      <c r="B464" s="582">
        <v>390</v>
      </c>
      <c r="C464" s="712">
        <f t="shared" si="123"/>
        <v>5.6761638097940672</v>
      </c>
      <c r="D464" s="712">
        <f t="shared" si="124"/>
        <v>1545.2453926707558</v>
      </c>
      <c r="E464" s="712">
        <f t="shared" si="125"/>
        <v>1012.8685256914032</v>
      </c>
      <c r="F464" s="712">
        <f t="shared" si="126"/>
        <v>632.8731984411088</v>
      </c>
      <c r="G464" s="712">
        <f t="shared" si="127"/>
        <v>420.18495498797387</v>
      </c>
      <c r="H464" s="719">
        <f t="shared" si="128"/>
        <v>307.38817471858255</v>
      </c>
      <c r="I464" s="712">
        <f t="shared" si="129"/>
        <v>306.55139967847145</v>
      </c>
      <c r="J464" s="712">
        <f t="shared" si="130"/>
        <v>305.9622783274346</v>
      </c>
      <c r="K464" s="712">
        <f t="shared" si="131"/>
        <v>305.61187580996034</v>
      </c>
      <c r="L464" s="712">
        <f t="shared" si="132"/>
        <v>305.49479540285569</v>
      </c>
      <c r="N464" s="582">
        <v>390</v>
      </c>
      <c r="O464" s="712">
        <f t="shared" si="133"/>
        <v>5.6761638097940672</v>
      </c>
      <c r="P464" s="712">
        <f t="shared" si="134"/>
        <v>1091.6513881110918</v>
      </c>
      <c r="Q464" s="712">
        <f t="shared" si="135"/>
        <v>1073.4004792875551</v>
      </c>
      <c r="R464" s="712">
        <f t="shared" si="136"/>
        <v>1060.2076955859579</v>
      </c>
      <c r="S464" s="712">
        <f t="shared" si="137"/>
        <v>1052.1912947899536</v>
      </c>
      <c r="T464" s="712">
        <f t="shared" si="138"/>
        <v>1049.4222873937138</v>
      </c>
    </row>
    <row r="465" spans="2:20">
      <c r="B465" s="582">
        <v>391</v>
      </c>
      <c r="C465" s="712">
        <f t="shared" si="123"/>
        <v>5.6907180759730265</v>
      </c>
      <c r="D465" s="712">
        <f t="shared" si="124"/>
        <v>1545.347394294294</v>
      </c>
      <c r="E465" s="712">
        <f t="shared" si="125"/>
        <v>1013.5557594421706</v>
      </c>
      <c r="F465" s="712">
        <f t="shared" si="126"/>
        <v>633.62774571062914</v>
      </c>
      <c r="G465" s="712">
        <f t="shared" si="127"/>
        <v>420.63546090250566</v>
      </c>
      <c r="H465" s="719">
        <f t="shared" si="128"/>
        <v>307.45080377704653</v>
      </c>
      <c r="I465" s="712">
        <f t="shared" si="129"/>
        <v>306.61103714420761</v>
      </c>
      <c r="J465" s="712">
        <f t="shared" si="130"/>
        <v>306.01976419130517</v>
      </c>
      <c r="K465" s="712">
        <f t="shared" si="131"/>
        <v>305.66806208933565</v>
      </c>
      <c r="L465" s="712">
        <f t="shared" si="132"/>
        <v>305.55054113412558</v>
      </c>
      <c r="N465" s="582">
        <v>391</v>
      </c>
      <c r="O465" s="712">
        <f t="shared" si="133"/>
        <v>5.6907180759730265</v>
      </c>
      <c r="P465" s="712">
        <f t="shared" si="134"/>
        <v>1092.8298394960484</v>
      </c>
      <c r="Q465" s="712">
        <f t="shared" si="135"/>
        <v>1074.6185260074587</v>
      </c>
      <c r="R465" s="712">
        <f t="shared" si="136"/>
        <v>1061.4542199536086</v>
      </c>
      <c r="S465" s="712">
        <f t="shared" si="137"/>
        <v>1053.4549191892206</v>
      </c>
      <c r="T465" s="712">
        <f t="shared" si="138"/>
        <v>1050.6914781284092</v>
      </c>
    </row>
    <row r="466" spans="2:20">
      <c r="B466" s="582">
        <v>392</v>
      </c>
      <c r="C466" s="712">
        <f t="shared" si="123"/>
        <v>5.7052723421519858</v>
      </c>
      <c r="D466" s="712">
        <f t="shared" si="124"/>
        <v>1545.4490387233766</v>
      </c>
      <c r="E466" s="712">
        <f t="shared" si="125"/>
        <v>1014.2406574037832</v>
      </c>
      <c r="F466" s="712">
        <f t="shared" si="126"/>
        <v>634.3806181867119</v>
      </c>
      <c r="G466" s="712">
        <f t="shared" si="127"/>
        <v>421.08558872277519</v>
      </c>
      <c r="H466" s="719">
        <f t="shared" si="128"/>
        <v>307.51363093336442</v>
      </c>
      <c r="I466" s="712">
        <f t="shared" si="129"/>
        <v>306.67087688807845</v>
      </c>
      <c r="J466" s="712">
        <f t="shared" si="130"/>
        <v>306.07745522941286</v>
      </c>
      <c r="K466" s="712">
        <f t="shared" si="131"/>
        <v>305.72445523319766</v>
      </c>
      <c r="L466" s="712">
        <f t="shared" si="132"/>
        <v>305.60649426311738</v>
      </c>
      <c r="N466" s="582">
        <v>392</v>
      </c>
      <c r="O466" s="712">
        <f t="shared" si="133"/>
        <v>5.7052723421519858</v>
      </c>
      <c r="P466" s="712">
        <f t="shared" si="134"/>
        <v>1094.0057006615928</v>
      </c>
      <c r="Q466" s="712">
        <f t="shared" si="135"/>
        <v>1075.8338954779667</v>
      </c>
      <c r="R466" s="712">
        <f t="shared" si="136"/>
        <v>1062.6980044783977</v>
      </c>
      <c r="S466" s="712">
        <f t="shared" si="137"/>
        <v>1054.7157661599995</v>
      </c>
      <c r="T466" s="712">
        <f t="shared" si="138"/>
        <v>1051.9578791998902</v>
      </c>
    </row>
    <row r="467" spans="2:20">
      <c r="B467" s="582">
        <v>393</v>
      </c>
      <c r="C467" s="712">
        <f t="shared" si="123"/>
        <v>5.719826608330945</v>
      </c>
      <c r="D467" s="712">
        <f t="shared" si="124"/>
        <v>1545.5503278474619</v>
      </c>
      <c r="E467" s="712">
        <f t="shared" si="125"/>
        <v>1014.9232314806726</v>
      </c>
      <c r="F467" s="712">
        <f t="shared" si="126"/>
        <v>635.13181873635051</v>
      </c>
      <c r="G467" s="712">
        <f t="shared" si="127"/>
        <v>421.53533519932859</v>
      </c>
      <c r="H467" s="719">
        <f t="shared" si="128"/>
        <v>307.57665585337065</v>
      </c>
      <c r="I467" s="712">
        <f t="shared" si="129"/>
        <v>306.73091860084105</v>
      </c>
      <c r="J467" s="712">
        <f t="shared" si="130"/>
        <v>306.13535115137643</v>
      </c>
      <c r="K467" s="712">
        <f t="shared" si="131"/>
        <v>305.78105496292585</v>
      </c>
      <c r="L467" s="712">
        <f t="shared" si="132"/>
        <v>305.66265451523452</v>
      </c>
      <c r="N467" s="582">
        <v>393</v>
      </c>
      <c r="O467" s="712">
        <f t="shared" si="133"/>
        <v>5.719826608330945</v>
      </c>
      <c r="P467" s="712">
        <f t="shared" si="134"/>
        <v>1095.1789773009907</v>
      </c>
      <c r="Q467" s="712">
        <f t="shared" si="135"/>
        <v>1077.0465935836348</v>
      </c>
      <c r="R467" s="712">
        <f t="shared" si="136"/>
        <v>1063.9390551824611</v>
      </c>
      <c r="S467" s="712">
        <f t="shared" si="137"/>
        <v>1055.9738418070385</v>
      </c>
      <c r="T467" s="712">
        <f t="shared" si="138"/>
        <v>1053.221496739797</v>
      </c>
    </row>
    <row r="468" spans="2:20">
      <c r="B468" s="582">
        <v>394</v>
      </c>
      <c r="C468" s="712">
        <f t="shared" si="123"/>
        <v>5.7343808745099043</v>
      </c>
      <c r="D468" s="712">
        <f t="shared" si="124"/>
        <v>1545.6512635419438</v>
      </c>
      <c r="E468" s="712">
        <f t="shared" si="125"/>
        <v>1015.6034934913449</v>
      </c>
      <c r="F468" s="712">
        <f t="shared" si="126"/>
        <v>635.88135023971199</v>
      </c>
      <c r="G468" s="712">
        <f t="shared" si="127"/>
        <v>421.98469712344485</v>
      </c>
      <c r="H468" s="719">
        <f t="shared" si="128"/>
        <v>307.63987820177954</v>
      </c>
      <c r="I468" s="712">
        <f t="shared" si="129"/>
        <v>306.79116197179297</v>
      </c>
      <c r="J468" s="712">
        <f t="shared" si="130"/>
        <v>306.19345166510448</v>
      </c>
      <c r="K468" s="712">
        <f t="shared" si="131"/>
        <v>305.83786099803649</v>
      </c>
      <c r="L468" s="712">
        <f t="shared" si="132"/>
        <v>305.71902161396599</v>
      </c>
      <c r="N468" s="582">
        <v>394</v>
      </c>
      <c r="O468" s="712">
        <f t="shared" si="133"/>
        <v>5.7343808745099043</v>
      </c>
      <c r="P468" s="712">
        <f t="shared" si="134"/>
        <v>1096.3496750949939</v>
      </c>
      <c r="Q468" s="712">
        <f t="shared" si="135"/>
        <v>1078.2566261960851</v>
      </c>
      <c r="R468" s="712">
        <f t="shared" si="136"/>
        <v>1065.177378074698</v>
      </c>
      <c r="S468" s="712">
        <f t="shared" si="137"/>
        <v>1057.2291522216681</v>
      </c>
      <c r="T468" s="712">
        <f t="shared" si="138"/>
        <v>1054.4823368662924</v>
      </c>
    </row>
    <row r="469" spans="2:20">
      <c r="B469" s="582">
        <v>395</v>
      </c>
      <c r="C469" s="712">
        <f t="shared" si="123"/>
        <v>5.7489351406888636</v>
      </c>
      <c r="D469" s="712">
        <f t="shared" si="124"/>
        <v>1545.7518476682801</v>
      </c>
      <c r="E469" s="712">
        <f t="shared" si="125"/>
        <v>1016.2814551691519</v>
      </c>
      <c r="F469" s="712">
        <f t="shared" si="126"/>
        <v>636.62921558981407</v>
      </c>
      <c r="G469" s="712">
        <f t="shared" si="127"/>
        <v>422.43367132682255</v>
      </c>
      <c r="H469" s="719">
        <f t="shared" si="128"/>
        <v>307.70329764220395</v>
      </c>
      <c r="I469" s="712">
        <f t="shared" si="129"/>
        <v>306.85160668879365</v>
      </c>
      <c r="J469" s="712">
        <f t="shared" si="130"/>
        <v>306.2517564768192</v>
      </c>
      <c r="K469" s="712">
        <f t="shared" si="131"/>
        <v>305.89487305620747</v>
      </c>
      <c r="L469" s="712">
        <f t="shared" si="132"/>
        <v>305.77559528091126</v>
      </c>
      <c r="N469" s="582">
        <v>395</v>
      </c>
      <c r="O469" s="712">
        <f t="shared" si="133"/>
        <v>5.7489351406888636</v>
      </c>
      <c r="P469" s="712">
        <f t="shared" si="134"/>
        <v>1097.5177997118681</v>
      </c>
      <c r="Q469" s="712">
        <f t="shared" si="135"/>
        <v>1079.4639991740337</v>
      </c>
      <c r="R469" s="712">
        <f t="shared" si="136"/>
        <v>1066.4129791507999</v>
      </c>
      <c r="S469" s="712">
        <f t="shared" si="137"/>
        <v>1058.4817034818298</v>
      </c>
      <c r="T469" s="712">
        <f t="shared" si="138"/>
        <v>1055.7404056840915</v>
      </c>
    </row>
    <row r="470" spans="2:20">
      <c r="B470" s="582">
        <v>396</v>
      </c>
      <c r="C470" s="712">
        <f t="shared" si="123"/>
        <v>5.7634894068678229</v>
      </c>
      <c r="D470" s="712">
        <f t="shared" si="124"/>
        <v>1545.8520820741207</v>
      </c>
      <c r="E470" s="712">
        <f t="shared" si="125"/>
        <v>1016.9571281630537</v>
      </c>
      <c r="F470" s="712">
        <f t="shared" si="126"/>
        <v>637.37541769220798</v>
      </c>
      <c r="G470" s="712">
        <f t="shared" si="127"/>
        <v>422.88225468126842</v>
      </c>
      <c r="H470" s="719">
        <f t="shared" si="128"/>
        <v>307.76691383717412</v>
      </c>
      <c r="I470" s="712">
        <f t="shared" si="129"/>
        <v>306.91225243828563</v>
      </c>
      <c r="J470" s="712">
        <f t="shared" si="130"/>
        <v>306.31026529107953</v>
      </c>
      <c r="K470" s="712">
        <f t="shared" si="131"/>
        <v>305.95209085330225</v>
      </c>
      <c r="L470" s="712">
        <f t="shared" si="132"/>
        <v>305.83237523580476</v>
      </c>
      <c r="N470" s="582">
        <v>396</v>
      </c>
      <c r="O470" s="712">
        <f t="shared" si="133"/>
        <v>5.7634894068678229</v>
      </c>
      <c r="P470" s="712">
        <f t="shared" si="134"/>
        <v>1098.6833568074198</v>
      </c>
      <c r="Q470" s="712">
        <f t="shared" si="135"/>
        <v>1080.6687183633194</v>
      </c>
      <c r="R470" s="712">
        <f t="shared" si="136"/>
        <v>1067.6458643932799</v>
      </c>
      <c r="S470" s="712">
        <f t="shared" si="137"/>
        <v>1059.7315016521059</v>
      </c>
      <c r="T470" s="712">
        <f t="shared" si="138"/>
        <v>1056.9957092844918</v>
      </c>
    </row>
    <row r="471" spans="2:20">
      <c r="B471" s="582">
        <v>397</v>
      </c>
      <c r="C471" s="712">
        <f t="shared" si="123"/>
        <v>5.7780436730467812</v>
      </c>
      <c r="D471" s="712">
        <f t="shared" si="124"/>
        <v>1545.9519685934331</v>
      </c>
      <c r="E471" s="712">
        <f t="shared" si="125"/>
        <v>1017.630524038375</v>
      </c>
      <c r="F471" s="712">
        <f t="shared" si="126"/>
        <v>638.11995946466504</v>
      </c>
      <c r="G471" s="712">
        <f t="shared" si="127"/>
        <v>423.33044409838709</v>
      </c>
      <c r="H471" s="719">
        <f t="shared" si="128"/>
        <v>307.83072644815627</v>
      </c>
      <c r="I471" s="712">
        <f t="shared" si="129"/>
        <v>306.97309890531562</v>
      </c>
      <c r="J471" s="712">
        <f t="shared" si="130"/>
        <v>306.36897781080398</v>
      </c>
      <c r="K471" s="712">
        <f t="shared" si="131"/>
        <v>306.00951410339428</v>
      </c>
      <c r="L471" s="712">
        <f t="shared" si="132"/>
        <v>305.88936119654079</v>
      </c>
      <c r="N471" s="582">
        <v>397</v>
      </c>
      <c r="O471" s="712">
        <f t="shared" si="133"/>
        <v>5.7780436730467812</v>
      </c>
      <c r="P471" s="712">
        <f t="shared" si="134"/>
        <v>1099.8463520250245</v>
      </c>
      <c r="Q471" s="712">
        <f t="shared" si="135"/>
        <v>1081.8707895969321</v>
      </c>
      <c r="R471" s="712">
        <f t="shared" si="136"/>
        <v>1068.8760397715021</v>
      </c>
      <c r="S471" s="712">
        <f t="shared" si="137"/>
        <v>1060.9785527837487</v>
      </c>
      <c r="T471" s="712">
        <f t="shared" si="138"/>
        <v>1058.2482537454018</v>
      </c>
    </row>
    <row r="472" spans="2:20">
      <c r="B472" s="582">
        <v>398</v>
      </c>
      <c r="C472" s="712">
        <f t="shared" si="123"/>
        <v>5.7925979392257405</v>
      </c>
      <c r="D472" s="712">
        <f t="shared" si="124"/>
        <v>1546.0515090466279</v>
      </c>
      <c r="E472" s="712">
        <f t="shared" si="125"/>
        <v>1018.3016542775524</v>
      </c>
      <c r="F472" s="712">
        <f t="shared" si="126"/>
        <v>638.86284383686939</v>
      </c>
      <c r="G472" s="712">
        <f t="shared" si="127"/>
        <v>423.77823652927248</v>
      </c>
      <c r="H472" s="719">
        <f t="shared" si="128"/>
        <v>307.89473513557101</v>
      </c>
      <c r="I472" s="712">
        <f t="shared" si="129"/>
        <v>307.03414577355585</v>
      </c>
      <c r="J472" s="712">
        <f t="shared" si="130"/>
        <v>306.42789373729363</v>
      </c>
      <c r="K472" s="712">
        <f t="shared" si="131"/>
        <v>306.06714251879089</v>
      </c>
      <c r="L472" s="712">
        <f t="shared" si="132"/>
        <v>305.9465528791975</v>
      </c>
      <c r="N472" s="582">
        <v>398</v>
      </c>
      <c r="O472" s="712">
        <f t="shared" si="133"/>
        <v>5.7925979392257405</v>
      </c>
      <c r="P472" s="712">
        <f t="shared" si="134"/>
        <v>1101.0067909956538</v>
      </c>
      <c r="Q472" s="712">
        <f t="shared" si="135"/>
        <v>1083.0702186950407</v>
      </c>
      <c r="R472" s="712">
        <f t="shared" si="136"/>
        <v>1070.1035112417094</v>
      </c>
      <c r="S472" s="712">
        <f t="shared" si="137"/>
        <v>1062.2228629147105</v>
      </c>
      <c r="T472" s="712">
        <f t="shared" si="138"/>
        <v>1059.4980451313709</v>
      </c>
    </row>
    <row r="473" spans="2:20">
      <c r="B473" s="582">
        <v>399</v>
      </c>
      <c r="C473" s="712">
        <f t="shared" si="123"/>
        <v>5.8071522054046998</v>
      </c>
      <c r="D473" s="712">
        <f t="shared" si="124"/>
        <v>1546.1507052406828</v>
      </c>
      <c r="E473" s="712">
        <f t="shared" si="125"/>
        <v>1018.9705302808745</v>
      </c>
      <c r="F473" s="712">
        <f t="shared" si="126"/>
        <v>639.60407375011459</v>
      </c>
      <c r="G473" s="712">
        <f t="shared" si="127"/>
        <v>424.22562896420055</v>
      </c>
      <c r="H473" s="719">
        <f t="shared" si="128"/>
        <v>307.95893955881127</v>
      </c>
      <c r="I473" s="712">
        <f t="shared" si="129"/>
        <v>307.09539272532436</v>
      </c>
      <c r="J473" s="712">
        <f t="shared" si="130"/>
        <v>306.48701277025475</v>
      </c>
      <c r="K473" s="712">
        <f t="shared" si="131"/>
        <v>306.12497581005698</v>
      </c>
      <c r="L473" s="712">
        <f t="shared" si="132"/>
        <v>306.00394999806133</v>
      </c>
      <c r="N473" s="582">
        <v>399</v>
      </c>
      <c r="O473" s="712">
        <f t="shared" si="133"/>
        <v>5.8071522054046998</v>
      </c>
      <c r="P473" s="712">
        <f t="shared" si="134"/>
        <v>1102.1646793379016</v>
      </c>
      <c r="Q473" s="712">
        <f t="shared" si="135"/>
        <v>1084.2670114650218</v>
      </c>
      <c r="R473" s="712">
        <f t="shared" si="136"/>
        <v>1071.3282847470532</v>
      </c>
      <c r="S473" s="712">
        <f t="shared" si="137"/>
        <v>1063.4644380696714</v>
      </c>
      <c r="T473" s="712">
        <f t="shared" si="138"/>
        <v>1060.7450894936187</v>
      </c>
    </row>
    <row r="474" spans="2:20">
      <c r="B474" s="582">
        <v>400</v>
      </c>
      <c r="C474" s="712">
        <f t="shared" si="123"/>
        <v>5.8217064715836591</v>
      </c>
      <c r="D474" s="712">
        <f t="shared" si="124"/>
        <v>1546.2495589692644</v>
      </c>
      <c r="E474" s="712">
        <f t="shared" si="125"/>
        <v>1019.6371633672148</v>
      </c>
      <c r="F474" s="712">
        <f t="shared" si="126"/>
        <v>640.34365215700484</v>
      </c>
      <c r="G474" s="712">
        <f t="shared" si="127"/>
        <v>424.67261843232382</v>
      </c>
      <c r="H474" s="719">
        <f t="shared" si="128"/>
        <v>308.02333937626059</v>
      </c>
      <c r="I474" s="712">
        <f t="shared" si="129"/>
        <v>307.15683944160588</v>
      </c>
      <c r="J474" s="712">
        <f t="shared" si="130"/>
        <v>306.54633460782128</v>
      </c>
      <c r="K474" s="712">
        <f t="shared" si="131"/>
        <v>306.18301368603886</v>
      </c>
      <c r="L474" s="712">
        <f t="shared" si="132"/>
        <v>306.0615522656509</v>
      </c>
      <c r="N474" s="582">
        <v>400</v>
      </c>
      <c r="O474" s="712">
        <f t="shared" si="133"/>
        <v>5.8217064715836591</v>
      </c>
      <c r="P474" s="712">
        <f t="shared" si="134"/>
        <v>1103.3200226580134</v>
      </c>
      <c r="Q474" s="712">
        <f t="shared" si="135"/>
        <v>1085.461173701487</v>
      </c>
      <c r="R474" s="712">
        <f t="shared" si="136"/>
        <v>1072.5503662176225</v>
      </c>
      <c r="S474" s="712">
        <f t="shared" si="137"/>
        <v>1064.7032842600702</v>
      </c>
      <c r="T474" s="712">
        <f t="shared" si="138"/>
        <v>1061.989392870064</v>
      </c>
    </row>
    <row r="475" spans="2:20">
      <c r="B475" s="582">
        <v>401</v>
      </c>
      <c r="C475" s="712">
        <f t="shared" si="123"/>
        <v>5.8362607377626183</v>
      </c>
      <c r="D475" s="712">
        <f t="shared" si="124"/>
        <v>1546.3480720128496</v>
      </c>
      <c r="E475" s="712">
        <f t="shared" si="125"/>
        <v>1020.3015647747573</v>
      </c>
      <c r="F475" s="712">
        <f t="shared" si="126"/>
        <v>641.08158202116147</v>
      </c>
      <c r="G475" s="712">
        <f t="shared" si="127"/>
        <v>425.11920200136689</v>
      </c>
      <c r="H475" s="719">
        <f t="shared" si="128"/>
        <v>308.08793424531126</v>
      </c>
      <c r="I475" s="712">
        <f t="shared" si="129"/>
        <v>307.21848560207229</v>
      </c>
      <c r="J475" s="712">
        <f t="shared" si="130"/>
        <v>306.60585894657703</v>
      </c>
      <c r="K475" s="712">
        <f t="shared" si="131"/>
        <v>306.24125585388742</v>
      </c>
      <c r="L475" s="712">
        <f t="shared" si="132"/>
        <v>306.11935939274071</v>
      </c>
      <c r="N475" s="582">
        <v>401</v>
      </c>
      <c r="O475" s="712">
        <f t="shared" si="133"/>
        <v>5.8362607377626183</v>
      </c>
      <c r="P475" s="712">
        <f t="shared" si="134"/>
        <v>1104.4728265499116</v>
      </c>
      <c r="Q475" s="712">
        <f t="shared" si="135"/>
        <v>1086.6527111863115</v>
      </c>
      <c r="R475" s="712">
        <f t="shared" si="136"/>
        <v>1073.7697615704706</v>
      </c>
      <c r="S475" s="712">
        <f t="shared" si="137"/>
        <v>1065.9394074841321</v>
      </c>
      <c r="T475" s="712">
        <f t="shared" si="138"/>
        <v>1063.2309612853551</v>
      </c>
    </row>
    <row r="476" spans="2:20">
      <c r="B476" s="582">
        <v>402</v>
      </c>
      <c r="C476" s="712">
        <f t="shared" si="123"/>
        <v>5.8508150039415776</v>
      </c>
      <c r="D476" s="712">
        <f t="shared" si="124"/>
        <v>1546.4462461388455</v>
      </c>
      <c r="E476" s="712">
        <f t="shared" si="125"/>
        <v>1020.963745661714</v>
      </c>
      <c r="F476" s="712">
        <f t="shared" si="126"/>
        <v>641.8178663169333</v>
      </c>
      <c r="G476" s="712">
        <f t="shared" si="127"/>
        <v>425.56537677732388</v>
      </c>
      <c r="H476" s="719">
        <f t="shared" si="128"/>
        <v>308.15272382238135</v>
      </c>
      <c r="I476" s="712">
        <f t="shared" si="129"/>
        <v>307.28033088510284</v>
      </c>
      <c r="J476" s="712">
        <f t="shared" si="130"/>
        <v>306.66558548157786</v>
      </c>
      <c r="K476" s="712">
        <f t="shared" si="131"/>
        <v>306.29970201908162</v>
      </c>
      <c r="L476" s="712">
        <f t="shared" si="132"/>
        <v>306.17737108838492</v>
      </c>
      <c r="N476" s="582">
        <v>402</v>
      </c>
      <c r="O476" s="712">
        <f t="shared" si="133"/>
        <v>5.8508150039415776</v>
      </c>
      <c r="P476" s="712">
        <f t="shared" si="134"/>
        <v>1105.6230965952234</v>
      </c>
      <c r="Q476" s="712">
        <f t="shared" si="135"/>
        <v>1087.8416296886624</v>
      </c>
      <c r="R476" s="712">
        <f t="shared" si="136"/>
        <v>1074.9864767096469</v>
      </c>
      <c r="S476" s="712">
        <f t="shared" si="137"/>
        <v>1067.1728137268983</v>
      </c>
      <c r="T476" s="712">
        <f t="shared" si="138"/>
        <v>1064.4698007508978</v>
      </c>
    </row>
    <row r="477" spans="2:20">
      <c r="B477" s="582">
        <v>403</v>
      </c>
      <c r="C477" s="712">
        <f t="shared" si="123"/>
        <v>5.8653692701205369</v>
      </c>
      <c r="D477" s="712">
        <f t="shared" si="124"/>
        <v>1546.5440831017086</v>
      </c>
      <c r="E477" s="712">
        <f t="shared" si="125"/>
        <v>1021.6237171070362</v>
      </c>
      <c r="F477" s="712">
        <f t="shared" si="126"/>
        <v>642.55250802911223</v>
      </c>
      <c r="G477" s="712">
        <f t="shared" si="127"/>
        <v>426.01113990415729</v>
      </c>
      <c r="H477" s="719">
        <f t="shared" si="128"/>
        <v>308.21770776293317</v>
      </c>
      <c r="I477" s="712">
        <f t="shared" si="129"/>
        <v>307.34237496780423</v>
      </c>
      <c r="J477" s="712">
        <f t="shared" si="130"/>
        <v>306.72551390637386</v>
      </c>
      <c r="K477" s="712">
        <f t="shared" si="131"/>
        <v>306.35835188545127</v>
      </c>
      <c r="L477" s="712">
        <f t="shared" si="132"/>
        <v>306.23558705994071</v>
      </c>
      <c r="N477" s="582">
        <v>403</v>
      </c>
      <c r="O477" s="712">
        <f t="shared" si="133"/>
        <v>5.8653692701205369</v>
      </c>
      <c r="P477" s="712">
        <f t="shared" si="134"/>
        <v>1106.7708383633076</v>
      </c>
      <c r="Q477" s="712">
        <f t="shared" si="135"/>
        <v>1089.0279349650259</v>
      </c>
      <c r="R477" s="712">
        <f t="shared" si="136"/>
        <v>1076.2005175262225</v>
      </c>
      <c r="S477" s="712">
        <f t="shared" si="137"/>
        <v>1068.4035089602557</v>
      </c>
      <c r="T477" s="712">
        <f t="shared" si="138"/>
        <v>1065.7059172648846</v>
      </c>
    </row>
    <row r="478" spans="2:20">
      <c r="B478" s="582">
        <v>404</v>
      </c>
      <c r="C478" s="712">
        <f t="shared" si="123"/>
        <v>5.8799235362994953</v>
      </c>
      <c r="D478" s="712">
        <f t="shared" si="124"/>
        <v>1546.6415846430614</v>
      </c>
      <c r="E478" s="712">
        <f t="shared" si="125"/>
        <v>1022.2814901111178</v>
      </c>
      <c r="F478" s="712">
        <f t="shared" si="126"/>
        <v>643.28551015265259</v>
      </c>
      <c r="G478" s="712">
        <f t="shared" si="127"/>
        <v>426.45648856349817</v>
      </c>
      <c r="H478" s="719">
        <f t="shared" si="128"/>
        <v>308.28288572149012</v>
      </c>
      <c r="I478" s="712">
        <f t="shared" si="129"/>
        <v>307.40461752603073</v>
      </c>
      <c r="J478" s="712">
        <f t="shared" si="130"/>
        <v>306.78564391303075</v>
      </c>
      <c r="K478" s="712">
        <f t="shared" si="131"/>
        <v>306.41720515520024</v>
      </c>
      <c r="L478" s="712">
        <f t="shared" si="132"/>
        <v>306.29400701309157</v>
      </c>
      <c r="N478" s="582">
        <v>404</v>
      </c>
      <c r="O478" s="712">
        <f t="shared" si="133"/>
        <v>5.8799235362994953</v>
      </c>
      <c r="P478" s="712">
        <f t="shared" si="134"/>
        <v>1107.9160574112816</v>
      </c>
      <c r="Q478" s="712">
        <f t="shared" si="135"/>
        <v>1090.2116327592353</v>
      </c>
      <c r="R478" s="712">
        <f t="shared" si="136"/>
        <v>1077.4118898983209</v>
      </c>
      <c r="S478" s="712">
        <f t="shared" si="137"/>
        <v>1069.631499142964</v>
      </c>
      <c r="T478" s="712">
        <f t="shared" si="138"/>
        <v>1066.9393168123247</v>
      </c>
    </row>
    <row r="479" spans="2:20">
      <c r="B479" s="582">
        <v>405</v>
      </c>
      <c r="C479" s="712">
        <f t="shared" si="123"/>
        <v>5.8944778024784545</v>
      </c>
      <c r="D479" s="712">
        <f t="shared" si="124"/>
        <v>1546.7387524918092</v>
      </c>
      <c r="E479" s="712">
        <f t="shared" si="125"/>
        <v>1022.9370755964918</v>
      </c>
      <c r="F479" s="712">
        <f t="shared" si="126"/>
        <v>644.01687569239471</v>
      </c>
      <c r="G479" s="712">
        <f t="shared" si="127"/>
        <v>426.90141997434807</v>
      </c>
      <c r="H479" s="719">
        <f t="shared" si="128"/>
        <v>308.34825735165418</v>
      </c>
      <c r="I479" s="712">
        <f t="shared" si="129"/>
        <v>307.46705823440379</v>
      </c>
      <c r="J479" s="712">
        <f t="shared" si="130"/>
        <v>306.84597519215174</v>
      </c>
      <c r="K479" s="712">
        <f t="shared" si="131"/>
        <v>306.47626152892883</v>
      </c>
      <c r="L479" s="712">
        <f t="shared" si="132"/>
        <v>306.3526306518703</v>
      </c>
      <c r="N479" s="582">
        <v>405</v>
      </c>
      <c r="O479" s="712">
        <f t="shared" si="133"/>
        <v>5.8944778024784545</v>
      </c>
      <c r="P479" s="712">
        <f t="shared" si="134"/>
        <v>1109.0587592840484</v>
      </c>
      <c r="Q479" s="712">
        <f t="shared" si="135"/>
        <v>1091.3927288025</v>
      </c>
      <c r="R479" s="712">
        <f t="shared" si="136"/>
        <v>1078.6205996911447</v>
      </c>
      <c r="S479" s="712">
        <f t="shared" si="137"/>
        <v>1070.8567902206862</v>
      </c>
      <c r="T479" s="712">
        <f t="shared" si="138"/>
        <v>1068.1700053650716</v>
      </c>
    </row>
    <row r="480" spans="2:20">
      <c r="B480" s="582">
        <v>406</v>
      </c>
      <c r="C480" s="712">
        <f t="shared" si="123"/>
        <v>5.9090320686574138</v>
      </c>
      <c r="D480" s="712">
        <f t="shared" si="124"/>
        <v>1546.8355883642555</v>
      </c>
      <c r="E480" s="712">
        <f t="shared" si="125"/>
        <v>1023.59048440852</v>
      </c>
      <c r="F480" s="712">
        <f t="shared" si="126"/>
        <v>644.74660766279385</v>
      </c>
      <c r="G480" s="712">
        <f t="shared" si="127"/>
        <v>427.34593139278235</v>
      </c>
      <c r="H480" s="719">
        <f t="shared" si="128"/>
        <v>308.413822306123</v>
      </c>
      <c r="I480" s="712">
        <f t="shared" si="129"/>
        <v>307.52969676633171</v>
      </c>
      <c r="J480" s="712">
        <f t="shared" si="130"/>
        <v>306.90650743289893</v>
      </c>
      <c r="K480" s="712">
        <f t="shared" si="131"/>
        <v>306.53552070565661</v>
      </c>
      <c r="L480" s="712">
        <f t="shared" si="132"/>
        <v>306.41145767868193</v>
      </c>
      <c r="N480" s="582">
        <v>406</v>
      </c>
      <c r="O480" s="712">
        <f t="shared" si="133"/>
        <v>5.9090320686574138</v>
      </c>
      <c r="P480" s="712">
        <f t="shared" si="134"/>
        <v>1110.1989495143234</v>
      </c>
      <c r="Q480" s="712">
        <f t="shared" si="135"/>
        <v>1092.5712288134309</v>
      </c>
      <c r="R480" s="712">
        <f t="shared" si="136"/>
        <v>1079.8266527570058</v>
      </c>
      <c r="S480" s="712">
        <f t="shared" si="137"/>
        <v>1072.0793881260165</v>
      </c>
      <c r="T480" s="712">
        <f t="shared" si="138"/>
        <v>1069.3979888818537</v>
      </c>
    </row>
    <row r="481" spans="2:20">
      <c r="B481" s="582">
        <v>407</v>
      </c>
      <c r="C481" s="712">
        <f t="shared" si="123"/>
        <v>5.9235863348363731</v>
      </c>
      <c r="D481" s="712">
        <f t="shared" si="124"/>
        <v>1546.932093964215</v>
      </c>
      <c r="E481" s="712">
        <f t="shared" si="125"/>
        <v>1024.2417273160756</v>
      </c>
      <c r="F481" s="712">
        <f t="shared" si="126"/>
        <v>645.47470908765206</v>
      </c>
      <c r="G481" s="712">
        <f t="shared" si="127"/>
        <v>427.79002011165488</v>
      </c>
      <c r="H481" s="719">
        <f t="shared" si="128"/>
        <v>308.47958023670697</v>
      </c>
      <c r="I481" s="712">
        <f t="shared" si="129"/>
        <v>307.59253279402913</v>
      </c>
      <c r="J481" s="712">
        <f t="shared" si="130"/>
        <v>306.96724032301449</v>
      </c>
      <c r="K481" s="712">
        <f t="shared" si="131"/>
        <v>306.59498238284465</v>
      </c>
      <c r="L481" s="712">
        <f t="shared" si="132"/>
        <v>306.47048779432652</v>
      </c>
      <c r="N481" s="582">
        <v>407</v>
      </c>
      <c r="O481" s="712">
        <f t="shared" si="133"/>
        <v>5.9235863348363731</v>
      </c>
      <c r="P481" s="712">
        <f t="shared" si="134"/>
        <v>1111.3366336226613</v>
      </c>
      <c r="Q481" s="712">
        <f t="shared" si="135"/>
        <v>1093.7471384980709</v>
      </c>
      <c r="R481" s="712">
        <f t="shared" si="136"/>
        <v>1081.0300549353522</v>
      </c>
      <c r="S481" s="712">
        <f t="shared" si="137"/>
        <v>1073.2992987785099</v>
      </c>
      <c r="T481" s="712">
        <f t="shared" si="138"/>
        <v>1070.6232733083011</v>
      </c>
    </row>
    <row r="482" spans="2:20">
      <c r="B482" s="582">
        <v>408</v>
      </c>
      <c r="C482" s="712">
        <f t="shared" si="123"/>
        <v>5.9381406010153324</v>
      </c>
      <c r="D482" s="712">
        <f t="shared" si="124"/>
        <v>1547.0282709831272</v>
      </c>
      <c r="E482" s="712">
        <f t="shared" si="125"/>
        <v>1024.8908150122188</v>
      </c>
      <c r="F482" s="712">
        <f t="shared" si="126"/>
        <v>646.20118299985506</v>
      </c>
      <c r="G482" s="712">
        <f t="shared" si="127"/>
        <v>428.23368346030486</v>
      </c>
      <c r="H482" s="719">
        <f t="shared" si="128"/>
        <v>308.54553079434601</v>
      </c>
      <c r="I482" s="712">
        <f t="shared" si="129"/>
        <v>307.6555659885363</v>
      </c>
      <c r="J482" s="712">
        <f t="shared" si="130"/>
        <v>307.02817354884178</v>
      </c>
      <c r="K482" s="712">
        <f t="shared" si="131"/>
        <v>306.65464625641766</v>
      </c>
      <c r="L482" s="712">
        <f t="shared" si="132"/>
        <v>306.52972069802161</v>
      </c>
      <c r="N482" s="582">
        <v>408</v>
      </c>
      <c r="O482" s="712">
        <f t="shared" si="133"/>
        <v>5.9381406010153324</v>
      </c>
      <c r="P482" s="712">
        <f t="shared" si="134"/>
        <v>1112.4718171174823</v>
      </c>
      <c r="Q482" s="712">
        <f t="shared" si="135"/>
        <v>1094.9204635499202</v>
      </c>
      <c r="R482" s="712">
        <f t="shared" si="136"/>
        <v>1082.2308120527969</v>
      </c>
      <c r="S482" s="712">
        <f t="shared" si="137"/>
        <v>1074.51652808471</v>
      </c>
      <c r="T482" s="712">
        <f t="shared" si="138"/>
        <v>1071.8458645769763</v>
      </c>
    </row>
    <row r="483" spans="2:20">
      <c r="B483" s="582">
        <v>409</v>
      </c>
      <c r="C483" s="712">
        <f t="shared" si="123"/>
        <v>5.9526948671942916</v>
      </c>
      <c r="D483" s="712">
        <f t="shared" si="124"/>
        <v>1547.1241211001675</v>
      </c>
      <c r="E483" s="712">
        <f t="shared" si="125"/>
        <v>1025.5377581148659</v>
      </c>
      <c r="F483" s="712">
        <f t="shared" si="126"/>
        <v>646.92603244111297</v>
      </c>
      <c r="G483" s="712">
        <f t="shared" si="127"/>
        <v>428.67691880426452</v>
      </c>
      <c r="H483" s="719">
        <f t="shared" si="128"/>
        <v>308.61167362912624</v>
      </c>
      <c r="I483" s="712">
        <f t="shared" si="129"/>
        <v>307.71879601973836</v>
      </c>
      <c r="J483" s="712">
        <f t="shared" si="130"/>
        <v>307.08930679534637</v>
      </c>
      <c r="K483" s="712">
        <f t="shared" si="131"/>
        <v>306.71451202078595</v>
      </c>
      <c r="L483" s="712">
        <f t="shared" si="132"/>
        <v>306.58915608742461</v>
      </c>
      <c r="N483" s="582">
        <v>409</v>
      </c>
      <c r="O483" s="712">
        <f t="shared" si="133"/>
        <v>5.9526948671942916</v>
      </c>
      <c r="P483" s="712">
        <f t="shared" si="134"/>
        <v>1113.6045054950996</v>
      </c>
      <c r="Q483" s="712">
        <f t="shared" si="135"/>
        <v>1096.0912096499646</v>
      </c>
      <c r="R483" s="712">
        <f t="shared" si="136"/>
        <v>1083.4289299231464</v>
      </c>
      <c r="S483" s="712">
        <f t="shared" si="137"/>
        <v>1075.7310819381776</v>
      </c>
      <c r="T483" s="712">
        <f t="shared" si="138"/>
        <v>1073.0657686074019</v>
      </c>
    </row>
    <row r="484" spans="2:20">
      <c r="B484" s="582">
        <v>410</v>
      </c>
      <c r="C484" s="712">
        <f t="shared" si="123"/>
        <v>5.9672491333732509</v>
      </c>
      <c r="D484" s="712">
        <f t="shared" si="124"/>
        <v>1547.2196459823579</v>
      </c>
      <c r="E484" s="712">
        <f t="shared" si="125"/>
        <v>1026.1825671674515</v>
      </c>
      <c r="F484" s="712">
        <f t="shared" si="126"/>
        <v>647.64926046170478</v>
      </c>
      <c r="G484" s="712">
        <f t="shared" si="127"/>
        <v>429.11972354496851</v>
      </c>
      <c r="H484" s="719">
        <f t="shared" si="128"/>
        <v>308.67800839029655</v>
      </c>
      <c r="I484" s="712">
        <f t="shared" si="129"/>
        <v>307.782222556384</v>
      </c>
      <c r="J484" s="712">
        <f t="shared" si="130"/>
        <v>307.15063974613668</v>
      </c>
      <c r="K484" s="712">
        <f t="shared" si="131"/>
        <v>306.77457936886742</v>
      </c>
      <c r="L484" s="712">
        <f t="shared" si="132"/>
        <v>306.64879365865511</v>
      </c>
      <c r="N484" s="582">
        <v>410</v>
      </c>
      <c r="O484" s="712">
        <f t="shared" si="133"/>
        <v>5.9672491333732509</v>
      </c>
      <c r="P484" s="712">
        <f t="shared" si="134"/>
        <v>1114.734704239745</v>
      </c>
      <c r="Q484" s="712">
        <f t="shared" si="135"/>
        <v>1097.259382466704</v>
      </c>
      <c r="R484" s="712">
        <f t="shared" si="136"/>
        <v>1084.624414347428</v>
      </c>
      <c r="S484" s="712">
        <f t="shared" si="137"/>
        <v>1076.94296621952</v>
      </c>
      <c r="T484" s="712">
        <f t="shared" si="138"/>
        <v>1074.2829913060891</v>
      </c>
    </row>
    <row r="485" spans="2:20">
      <c r="B485" s="582">
        <v>411</v>
      </c>
      <c r="C485" s="712">
        <f t="shared" si="123"/>
        <v>5.9818033995522093</v>
      </c>
      <c r="D485" s="712">
        <f t="shared" si="124"/>
        <v>1547.314847284676</v>
      </c>
      <c r="E485" s="712">
        <f t="shared" si="125"/>
        <v>1026.8252526395843</v>
      </c>
      <c r="F485" s="712">
        <f t="shared" si="126"/>
        <v>648.37087012022732</v>
      </c>
      <c r="G485" s="712">
        <f t="shared" si="127"/>
        <v>429.56209511946503</v>
      </c>
      <c r="H485" s="719">
        <f t="shared" si="128"/>
        <v>308.74453472628488</v>
      </c>
      <c r="I485" s="712">
        <f t="shared" si="129"/>
        <v>307.84584526610467</v>
      </c>
      <c r="J485" s="712">
        <f t="shared" si="130"/>
        <v>307.21217208348457</v>
      </c>
      <c r="K485" s="712">
        <f t="shared" si="131"/>
        <v>306.83484799210919</v>
      </c>
      <c r="L485" s="712">
        <f t="shared" si="132"/>
        <v>306.70863310631665</v>
      </c>
      <c r="N485" s="582">
        <v>411</v>
      </c>
      <c r="O485" s="712">
        <f t="shared" si="133"/>
        <v>5.9818033995522093</v>
      </c>
      <c r="P485" s="712">
        <f t="shared" si="134"/>
        <v>1115.8624188235967</v>
      </c>
      <c r="Q485" s="712">
        <f t="shared" si="135"/>
        <v>1098.4249876561782</v>
      </c>
      <c r="R485" s="712">
        <f t="shared" si="136"/>
        <v>1085.8172711139191</v>
      </c>
      <c r="S485" s="712">
        <f t="shared" si="137"/>
        <v>1078.1521867964191</v>
      </c>
      <c r="T485" s="712">
        <f t="shared" si="138"/>
        <v>1075.4975385665671</v>
      </c>
    </row>
    <row r="486" spans="2:20">
      <c r="B486" s="582">
        <v>412</v>
      </c>
      <c r="C486" s="712">
        <f t="shared" si="123"/>
        <v>5.9963576657311686</v>
      </c>
      <c r="D486" s="712">
        <f t="shared" si="124"/>
        <v>1547.4097266501637</v>
      </c>
      <c r="E486" s="712">
        <f t="shared" si="125"/>
        <v>1027.4658249276958</v>
      </c>
      <c r="F486" s="712">
        <f t="shared" si="126"/>
        <v>649.09086448334779</v>
      </c>
      <c r="G486" s="712">
        <f t="shared" si="127"/>
        <v>430.00403100012852</v>
      </c>
      <c r="H486" s="719">
        <f t="shared" si="128"/>
        <v>308.81125228471484</v>
      </c>
      <c r="I486" s="712">
        <f t="shared" si="129"/>
        <v>307.90966381543296</v>
      </c>
      <c r="J486" s="712">
        <f t="shared" si="130"/>
        <v>307.27390348834575</v>
      </c>
      <c r="K486" s="712">
        <f t="shared" si="131"/>
        <v>306.8953175805089</v>
      </c>
      <c r="L486" s="712">
        <f t="shared" si="132"/>
        <v>306.76867412351879</v>
      </c>
      <c r="N486" s="582">
        <v>412</v>
      </c>
      <c r="O486" s="712">
        <f t="shared" si="133"/>
        <v>5.9963576657311686</v>
      </c>
      <c r="P486" s="712">
        <f t="shared" si="134"/>
        <v>1116.987654706805</v>
      </c>
      <c r="Q486" s="712">
        <f t="shared" si="135"/>
        <v>1099.5880308619958</v>
      </c>
      <c r="R486" s="712">
        <f t="shared" si="136"/>
        <v>1087.0075059981741</v>
      </c>
      <c r="S486" s="712">
        <f t="shared" si="137"/>
        <v>1079.3587495236588</v>
      </c>
      <c r="T486" s="712">
        <f t="shared" si="138"/>
        <v>1076.7094162694113</v>
      </c>
    </row>
    <row r="487" spans="2:20">
      <c r="B487" s="582">
        <v>413</v>
      </c>
      <c r="C487" s="712">
        <f t="shared" si="123"/>
        <v>6.0109119319101278</v>
      </c>
      <c r="D487" s="712">
        <f t="shared" si="124"/>
        <v>1547.5042857100341</v>
      </c>
      <c r="E487" s="712">
        <f t="shared" si="125"/>
        <v>1028.1042943556838</v>
      </c>
      <c r="F487" s="712">
        <f t="shared" si="126"/>
        <v>649.80924662556038</v>
      </c>
      <c r="G487" s="712">
        <f t="shared" si="127"/>
        <v>430.44552869437371</v>
      </c>
      <c r="H487" s="719">
        <f t="shared" si="128"/>
        <v>308.87816071242139</v>
      </c>
      <c r="I487" s="712">
        <f t="shared" si="129"/>
        <v>307.97367786982119</v>
      </c>
      <c r="J487" s="712">
        <f t="shared" si="130"/>
        <v>307.3358336403802</v>
      </c>
      <c r="K487" s="712">
        <f t="shared" si="131"/>
        <v>306.95598782263625</v>
      </c>
      <c r="L487" s="712">
        <f t="shared" si="132"/>
        <v>306.8289164018986</v>
      </c>
      <c r="N487" s="582">
        <v>413</v>
      </c>
      <c r="O487" s="712">
        <f t="shared" si="133"/>
        <v>6.0109119319101278</v>
      </c>
      <c r="P487" s="712">
        <f t="shared" si="134"/>
        <v>1118.1104173375184</v>
      </c>
      <c r="Q487" s="712">
        <f t="shared" si="135"/>
        <v>1100.7485177153603</v>
      </c>
      <c r="R487" s="712">
        <f t="shared" si="136"/>
        <v>1088.1951247630529</v>
      </c>
      <c r="S487" s="712">
        <f t="shared" si="137"/>
        <v>1080.5626602431555</v>
      </c>
      <c r="T487" s="712">
        <f t="shared" si="138"/>
        <v>1077.9186302822714</v>
      </c>
    </row>
    <row r="488" spans="2:20">
      <c r="B488" s="582">
        <v>414</v>
      </c>
      <c r="C488" s="712">
        <f t="shared" si="123"/>
        <v>6.0254661980890871</v>
      </c>
      <c r="D488" s="712">
        <f t="shared" si="124"/>
        <v>1547.5985260837772</v>
      </c>
      <c r="E488" s="712">
        <f t="shared" si="125"/>
        <v>1028.7406711755475</v>
      </c>
      <c r="F488" s="712">
        <f t="shared" si="126"/>
        <v>650.52601962894641</v>
      </c>
      <c r="G488" s="712">
        <f t="shared" si="127"/>
        <v>430.88658574437125</v>
      </c>
      <c r="H488" s="719">
        <f t="shared" si="128"/>
        <v>308.94525965546694</v>
      </c>
      <c r="I488" s="712">
        <f t="shared" si="129"/>
        <v>308.03788709365978</v>
      </c>
      <c r="J488" s="712">
        <f t="shared" si="130"/>
        <v>307.39796221797212</v>
      </c>
      <c r="K488" s="712">
        <f t="shared" si="131"/>
        <v>307.01685840565398</v>
      </c>
      <c r="L488" s="712">
        <f t="shared" si="132"/>
        <v>306.88935963164232</v>
      </c>
      <c r="N488" s="582">
        <v>414</v>
      </c>
      <c r="O488" s="712">
        <f t="shared" si="133"/>
        <v>6.0254661980890871</v>
      </c>
      <c r="P488" s="712">
        <f t="shared" si="134"/>
        <v>1119.2307121519111</v>
      </c>
      <c r="Q488" s="712">
        <f t="shared" si="135"/>
        <v>1101.9064538350981</v>
      </c>
      <c r="R488" s="712">
        <f t="shared" si="136"/>
        <v>1089.3801331587488</v>
      </c>
      <c r="S488" s="712">
        <f t="shared" si="137"/>
        <v>1081.7639247839843</v>
      </c>
      <c r="T488" s="712">
        <f t="shared" si="138"/>
        <v>1079.1251864599001</v>
      </c>
    </row>
    <row r="489" spans="2:20">
      <c r="B489" s="582">
        <v>415</v>
      </c>
      <c r="C489" s="712">
        <f t="shared" si="123"/>
        <v>6.0400204642680464</v>
      </c>
      <c r="D489" s="712">
        <f t="shared" si="124"/>
        <v>1547.6924493792651</v>
      </c>
      <c r="E489" s="712">
        <f t="shared" si="125"/>
        <v>1029.3749655680178</v>
      </c>
      <c r="F489" s="712">
        <f t="shared" si="126"/>
        <v>651.24118658293833</v>
      </c>
      <c r="G489" s="712">
        <f t="shared" si="127"/>
        <v>431.32719972676489</v>
      </c>
      <c r="H489" s="719">
        <f t="shared" si="128"/>
        <v>309.01254875915726</v>
      </c>
      <c r="I489" s="712">
        <f t="shared" si="129"/>
        <v>308.10229115029546</v>
      </c>
      <c r="J489" s="712">
        <f t="shared" si="130"/>
        <v>307.46028889824976</v>
      </c>
      <c r="K489" s="712">
        <f t="shared" si="131"/>
        <v>307.07792901533901</v>
      </c>
      <c r="L489" s="712">
        <f t="shared" si="132"/>
        <v>306.95000350150656</v>
      </c>
      <c r="N489" s="582">
        <v>415</v>
      </c>
      <c r="O489" s="712">
        <f t="shared" si="133"/>
        <v>6.0400204642680464</v>
      </c>
      <c r="P489" s="712">
        <f t="shared" si="134"/>
        <v>1120.3485445742081</v>
      </c>
      <c r="Q489" s="712">
        <f t="shared" si="135"/>
        <v>1103.0618448276857</v>
      </c>
      <c r="R489" s="712">
        <f t="shared" si="136"/>
        <v>1090.5625369228162</v>
      </c>
      <c r="S489" s="712">
        <f t="shared" si="137"/>
        <v>1082.9625489624082</v>
      </c>
      <c r="T489" s="712">
        <f t="shared" si="138"/>
        <v>1080.3290906441816</v>
      </c>
    </row>
    <row r="490" spans="2:20">
      <c r="B490" s="582">
        <v>416</v>
      </c>
      <c r="C490" s="712">
        <f t="shared" si="123"/>
        <v>6.0545747304470057</v>
      </c>
      <c r="D490" s="712">
        <f t="shared" si="124"/>
        <v>1547.7860571928566</v>
      </c>
      <c r="E490" s="712">
        <f t="shared" si="125"/>
        <v>1030.0071876431816</v>
      </c>
      <c r="F490" s="712">
        <f t="shared" si="126"/>
        <v>651.95475058408783</v>
      </c>
      <c r="G490" s="712">
        <f t="shared" si="127"/>
        <v>431.76736825239055</v>
      </c>
      <c r="H490" s="719">
        <f t="shared" si="128"/>
        <v>309.08002766805714</v>
      </c>
      <c r="I490" s="712">
        <f t="shared" si="129"/>
        <v>308.16688970204916</v>
      </c>
      <c r="J490" s="712">
        <f t="shared" si="130"/>
        <v>307.52281335710529</v>
      </c>
      <c r="K490" s="712">
        <f t="shared" si="131"/>
        <v>307.13919933610316</v>
      </c>
      <c r="L490" s="712">
        <f t="shared" si="132"/>
        <v>307.01084769883948</v>
      </c>
      <c r="N490" s="582">
        <v>416</v>
      </c>
      <c r="O490" s="712">
        <f t="shared" si="133"/>
        <v>6.0545747304470057</v>
      </c>
      <c r="P490" s="712">
        <f t="shared" si="134"/>
        <v>1121.4639200167121</v>
      </c>
      <c r="Q490" s="712">
        <f t="shared" si="135"/>
        <v>1104.2146962872762</v>
      </c>
      <c r="R490" s="712">
        <f t="shared" si="136"/>
        <v>1091.7423417801983</v>
      </c>
      <c r="S490" s="712">
        <f t="shared" si="137"/>
        <v>1084.1585385819067</v>
      </c>
      <c r="T490" s="712">
        <f t="shared" si="138"/>
        <v>1081.5303486641594</v>
      </c>
    </row>
    <row r="491" spans="2:20">
      <c r="B491" s="582">
        <v>417</v>
      </c>
      <c r="C491" s="712">
        <f t="shared" si="123"/>
        <v>6.0691289966259649</v>
      </c>
      <c r="D491" s="712">
        <f t="shared" si="124"/>
        <v>1547.8793511094984</v>
      </c>
      <c r="E491" s="712">
        <f t="shared" si="125"/>
        <v>1030.6373474410982</v>
      </c>
      <c r="F491" s="712">
        <f t="shared" si="126"/>
        <v>652.66671473583688</v>
      </c>
      <c r="G491" s="712">
        <f t="shared" si="127"/>
        <v>432.20708896599638</v>
      </c>
      <c r="H491" s="719">
        <f t="shared" si="128"/>
        <v>309.14769602600575</v>
      </c>
      <c r="I491" s="712">
        <f t="shared" si="129"/>
        <v>308.23168241023416</v>
      </c>
      <c r="J491" s="712">
        <f t="shared" si="130"/>
        <v>307.58553526921452</v>
      </c>
      <c r="K491" s="712">
        <f t="shared" si="131"/>
        <v>307.20066905101373</v>
      </c>
      <c r="L491" s="712">
        <f t="shared" si="132"/>
        <v>307.07189190960196</v>
      </c>
      <c r="N491" s="582">
        <v>417</v>
      </c>
      <c r="O491" s="712">
        <f t="shared" si="133"/>
        <v>6.0691289966259649</v>
      </c>
      <c r="P491" s="712">
        <f t="shared" si="134"/>
        <v>1122.5768438798302</v>
      </c>
      <c r="Q491" s="712">
        <f t="shared" si="135"/>
        <v>1105.365013795727</v>
      </c>
      <c r="R491" s="712">
        <f t="shared" si="136"/>
        <v>1092.9195534432554</v>
      </c>
      <c r="S491" s="712">
        <f t="shared" si="137"/>
        <v>1085.3518994332026</v>
      </c>
      <c r="T491" s="712">
        <f t="shared" si="138"/>
        <v>1082.7289663360652</v>
      </c>
    </row>
    <row r="492" spans="2:20">
      <c r="B492" s="582">
        <v>418</v>
      </c>
      <c r="C492" s="712">
        <f t="shared" si="123"/>
        <v>6.0836832628049233</v>
      </c>
      <c r="D492" s="712">
        <f t="shared" si="124"/>
        <v>1547.9723327028287</v>
      </c>
      <c r="E492" s="712">
        <f t="shared" si="125"/>
        <v>1031.2654549324104</v>
      </c>
      <c r="F492" s="712">
        <f t="shared" si="126"/>
        <v>653.37708214829274</v>
      </c>
      <c r="G492" s="712">
        <f t="shared" si="127"/>
        <v>432.64635954596486</v>
      </c>
      <c r="H492" s="719">
        <f t="shared" si="128"/>
        <v>309.21555347613224</v>
      </c>
      <c r="I492" s="712">
        <f t="shared" si="129"/>
        <v>308.29666893517361</v>
      </c>
      <c r="J492" s="712">
        <f t="shared" si="130"/>
        <v>307.6484543080561</v>
      </c>
      <c r="K492" s="712">
        <f t="shared" si="131"/>
        <v>307.26233784181397</v>
      </c>
      <c r="L492" s="712">
        <f t="shared" si="132"/>
        <v>307.1331358183881</v>
      </c>
      <c r="N492" s="582">
        <v>418</v>
      </c>
      <c r="O492" s="712">
        <f t="shared" si="133"/>
        <v>6.0836832628049233</v>
      </c>
      <c r="P492" s="712">
        <f t="shared" si="134"/>
        <v>1123.6873215520989</v>
      </c>
      <c r="Q492" s="712">
        <f t="shared" si="135"/>
        <v>1106.5128029226271</v>
      </c>
      <c r="R492" s="712">
        <f t="shared" si="136"/>
        <v>1094.0941776117913</v>
      </c>
      <c r="S492" s="712">
        <f t="shared" si="137"/>
        <v>1086.5426372942911</v>
      </c>
      <c r="T492" s="712">
        <f t="shared" si="138"/>
        <v>1083.9249494633468</v>
      </c>
    </row>
    <row r="493" spans="2:20">
      <c r="B493" s="582">
        <v>419</v>
      </c>
      <c r="C493" s="712">
        <f t="shared" si="123"/>
        <v>6.0982375289838826</v>
      </c>
      <c r="D493" s="712">
        <f t="shared" si="124"/>
        <v>1548.0650035352764</v>
      </c>
      <c r="E493" s="712">
        <f t="shared" si="125"/>
        <v>1031.891520018951</v>
      </c>
      <c r="F493" s="712">
        <f t="shared" si="126"/>
        <v>654.08585593800683</v>
      </c>
      <c r="G493" s="712">
        <f t="shared" si="127"/>
        <v>433.08517770403625</v>
      </c>
      <c r="H493" s="719">
        <f t="shared" si="128"/>
        <v>309.283599660871</v>
      </c>
      <c r="I493" s="712">
        <f t="shared" si="129"/>
        <v>308.36184893621805</v>
      </c>
      <c r="J493" s="712">
        <f t="shared" si="130"/>
        <v>307.71157014593098</v>
      </c>
      <c r="K493" s="712">
        <f t="shared" si="131"/>
        <v>307.32420538894343</v>
      </c>
      <c r="L493" s="712">
        <f t="shared" si="132"/>
        <v>307.19457910844608</v>
      </c>
      <c r="N493" s="582">
        <v>419</v>
      </c>
      <c r="O493" s="712">
        <f t="shared" si="133"/>
        <v>6.0982375289838826</v>
      </c>
      <c r="P493" s="712">
        <f t="shared" si="134"/>
        <v>1124.7953584102108</v>
      </c>
      <c r="Q493" s="712">
        <f t="shared" si="135"/>
        <v>1107.6580692253231</v>
      </c>
      <c r="R493" s="712">
        <f t="shared" si="136"/>
        <v>1095.2662199730826</v>
      </c>
      <c r="S493" s="712">
        <f t="shared" si="137"/>
        <v>1087.7307579304675</v>
      </c>
      <c r="T493" s="712">
        <f t="shared" si="138"/>
        <v>1085.1183038366958</v>
      </c>
    </row>
    <row r="494" spans="2:20">
      <c r="B494" s="582">
        <v>420</v>
      </c>
      <c r="C494" s="712">
        <f t="shared" si="123"/>
        <v>6.1127917951628419</v>
      </c>
      <c r="D494" s="712">
        <f t="shared" si="124"/>
        <v>1548.1573651581621</v>
      </c>
      <c r="E494" s="712">
        <f t="shared" si="125"/>
        <v>1032.5155525343407</v>
      </c>
      <c r="F494" s="712">
        <f t="shared" si="126"/>
        <v>654.79303922775603</v>
      </c>
      <c r="G494" s="712">
        <f t="shared" si="127"/>
        <v>433.52354118503348</v>
      </c>
      <c r="H494" s="719">
        <f t="shared" si="128"/>
        <v>309.35183422197662</v>
      </c>
      <c r="I494" s="712">
        <f t="shared" si="129"/>
        <v>308.42722207176308</v>
      </c>
      <c r="J494" s="712">
        <f t="shared" si="130"/>
        <v>307.77488245398126</v>
      </c>
      <c r="K494" s="712">
        <f t="shared" si="131"/>
        <v>307.38627137155828</v>
      </c>
      <c r="L494" s="712">
        <f t="shared" si="132"/>
        <v>307.25622146169849</v>
      </c>
      <c r="N494" s="582">
        <v>420</v>
      </c>
      <c r="O494" s="712">
        <f t="shared" si="133"/>
        <v>6.1127917951628419</v>
      </c>
      <c r="P494" s="712">
        <f t="shared" si="134"/>
        <v>1125.900959819041</v>
      </c>
      <c r="Q494" s="712">
        <f t="shared" si="135"/>
        <v>1108.8008182489466</v>
      </c>
      <c r="R494" s="712">
        <f t="shared" si="136"/>
        <v>1096.4356862019051</v>
      </c>
      <c r="S494" s="712">
        <f t="shared" si="137"/>
        <v>1088.9162670943551</v>
      </c>
      <c r="T494" s="712">
        <f t="shared" si="138"/>
        <v>1086.3090352340755</v>
      </c>
    </row>
    <row r="495" spans="2:20">
      <c r="B495" s="582">
        <v>421</v>
      </c>
      <c r="C495" s="712">
        <f t="shared" si="123"/>
        <v>6.1273460613418012</v>
      </c>
      <c r="D495" s="712">
        <f t="shared" si="124"/>
        <v>1548.2494191117958</v>
      </c>
      <c r="E495" s="712">
        <f t="shared" si="125"/>
        <v>1033.1375622445819</v>
      </c>
      <c r="F495" s="712">
        <f t="shared" si="126"/>
        <v>655.49863514632875</v>
      </c>
      <c r="G495" s="712">
        <f t="shared" si="127"/>
        <v>433.96144776658889</v>
      </c>
      <c r="H495" s="719">
        <f t="shared" si="128"/>
        <v>309.42025680053911</v>
      </c>
      <c r="I495" s="712">
        <f t="shared" si="129"/>
        <v>308.49278799926651</v>
      </c>
      <c r="J495" s="712">
        <f t="shared" si="130"/>
        <v>307.83839090220954</v>
      </c>
      <c r="K495" s="712">
        <f t="shared" si="131"/>
        <v>307.44853546755087</v>
      </c>
      <c r="L495" s="712">
        <f t="shared" si="132"/>
        <v>307.31806255876285</v>
      </c>
      <c r="N495" s="582">
        <v>421</v>
      </c>
      <c r="O495" s="712">
        <f t="shared" si="133"/>
        <v>6.1273460613418012</v>
      </c>
      <c r="P495" s="712">
        <f t="shared" si="134"/>
        <v>1127.0041311316725</v>
      </c>
      <c r="Q495" s="712">
        <f t="shared" si="135"/>
        <v>1109.9410555264412</v>
      </c>
      <c r="R495" s="712">
        <f t="shared" si="136"/>
        <v>1097.6025819605613</v>
      </c>
      <c r="S495" s="712">
        <f t="shared" si="137"/>
        <v>1090.0991705259328</v>
      </c>
      <c r="T495" s="712">
        <f t="shared" si="138"/>
        <v>1087.4971494207505</v>
      </c>
    </row>
    <row r="496" spans="2:20">
      <c r="B496" s="582">
        <v>422</v>
      </c>
      <c r="C496" s="712">
        <f t="shared" si="123"/>
        <v>6.1419003275207604</v>
      </c>
      <c r="D496" s="712">
        <f t="shared" si="124"/>
        <v>1548.3411669255754</v>
      </c>
      <c r="E496" s="712">
        <f t="shared" si="125"/>
        <v>1033.7575588486461</v>
      </c>
      <c r="F496" s="712">
        <f t="shared" si="126"/>
        <v>656.20264682831328</v>
      </c>
      <c r="G496" s="712">
        <f t="shared" si="127"/>
        <v>434.39889525887259</v>
      </c>
      <c r="H496" s="719">
        <f t="shared" si="128"/>
        <v>309.48886703699833</v>
      </c>
      <c r="I496" s="712">
        <f t="shared" si="129"/>
        <v>308.55854637526545</v>
      </c>
      <c r="J496" s="712">
        <f t="shared" si="130"/>
        <v>307.90209515949738</v>
      </c>
      <c r="K496" s="712">
        <f t="shared" si="131"/>
        <v>307.51099735357002</v>
      </c>
      <c r="L496" s="712">
        <f t="shared" si="132"/>
        <v>307.3801020789715</v>
      </c>
      <c r="N496" s="582">
        <v>422</v>
      </c>
      <c r="O496" s="712">
        <f t="shared" si="133"/>
        <v>6.1419003275207604</v>
      </c>
      <c r="P496" s="712">
        <f t="shared" si="134"/>
        <v>1128.1048776894218</v>
      </c>
      <c r="Q496" s="712">
        <f t="shared" si="135"/>
        <v>1111.0787865785896</v>
      </c>
      <c r="R496" s="712">
        <f t="shared" si="136"/>
        <v>1098.7669128989078</v>
      </c>
      <c r="S496" s="712">
        <f t="shared" si="137"/>
        <v>1091.279473952563</v>
      </c>
      <c r="T496" s="712">
        <f t="shared" si="138"/>
        <v>1088.6826521493126</v>
      </c>
    </row>
    <row r="497" spans="2:20">
      <c r="B497" s="582">
        <v>423</v>
      </c>
      <c r="C497" s="712">
        <f t="shared" si="123"/>
        <v>6.1564545936997197</v>
      </c>
      <c r="D497" s="712">
        <f t="shared" si="124"/>
        <v>1548.4326101180836</v>
      </c>
      <c r="E497" s="712">
        <f t="shared" si="125"/>
        <v>1034.3755519790552</v>
      </c>
      <c r="F497" s="712">
        <f t="shared" si="126"/>
        <v>656.90507741389047</v>
      </c>
      <c r="G497" s="712">
        <f t="shared" si="127"/>
        <v>434.83588150432178</v>
      </c>
      <c r="H497" s="719">
        <f t="shared" si="128"/>
        <v>309.55766457115919</v>
      </c>
      <c r="I497" s="712">
        <f t="shared" si="129"/>
        <v>308.62449685539343</v>
      </c>
      <c r="J497" s="712">
        <f t="shared" si="130"/>
        <v>307.96599489362416</v>
      </c>
      <c r="K497" s="712">
        <f t="shared" si="131"/>
        <v>307.57365670504021</v>
      </c>
      <c r="L497" s="712">
        <f t="shared" si="132"/>
        <v>307.44233970039193</v>
      </c>
      <c r="N497" s="582">
        <v>423</v>
      </c>
      <c r="O497" s="712">
        <f t="shared" si="133"/>
        <v>6.1564545936997197</v>
      </c>
      <c r="P497" s="712">
        <f t="shared" si="134"/>
        <v>1129.2032048218662</v>
      </c>
      <c r="Q497" s="712">
        <f t="shared" si="135"/>
        <v>1112.2140169140393</v>
      </c>
      <c r="R497" s="712">
        <f t="shared" si="136"/>
        <v>1099.9286846543835</v>
      </c>
      <c r="S497" s="712">
        <f t="shared" si="137"/>
        <v>1092.4571830890202</v>
      </c>
      <c r="T497" s="712">
        <f t="shared" si="138"/>
        <v>1089.8655491597092</v>
      </c>
    </row>
    <row r="498" spans="2:20">
      <c r="B498" s="582">
        <v>424</v>
      </c>
      <c r="C498" s="712">
        <f t="shared" si="123"/>
        <v>6.171008859878679</v>
      </c>
      <c r="D498" s="712">
        <f t="shared" si="124"/>
        <v>1548.5237501971826</v>
      </c>
      <c r="E498" s="712">
        <f t="shared" si="125"/>
        <v>1034.9915512024577</v>
      </c>
      <c r="F498" s="712">
        <f t="shared" si="126"/>
        <v>657.60593004862835</v>
      </c>
      <c r="G498" s="712">
        <f t="shared" si="127"/>
        <v>435.27240437737231</v>
      </c>
      <c r="H498" s="719">
        <f t="shared" si="128"/>
        <v>309.62664904220583</v>
      </c>
      <c r="I498" s="712">
        <f t="shared" si="129"/>
        <v>308.690639094397</v>
      </c>
      <c r="J498" s="712">
        <f t="shared" si="130"/>
        <v>308.03008977128536</v>
      </c>
      <c r="K498" s="712">
        <f t="shared" si="131"/>
        <v>307.6365131961814</v>
      </c>
      <c r="L498" s="712">
        <f t="shared" si="132"/>
        <v>307.50477509984626</v>
      </c>
      <c r="N498" s="582">
        <v>424</v>
      </c>
      <c r="O498" s="712">
        <f t="shared" si="133"/>
        <v>6.171008859878679</v>
      </c>
      <c r="P498" s="712">
        <f t="shared" si="134"/>
        <v>1130.2991178468678</v>
      </c>
      <c r="Q498" s="712">
        <f t="shared" si="135"/>
        <v>1113.3467520293302</v>
      </c>
      <c r="R498" s="712">
        <f t="shared" si="136"/>
        <v>1101.087902852036</v>
      </c>
      <c r="S498" s="712">
        <f t="shared" si="137"/>
        <v>1093.632303637517</v>
      </c>
      <c r="T498" s="712">
        <f t="shared" si="138"/>
        <v>1091.0458461792723</v>
      </c>
    </row>
    <row r="499" spans="2:20">
      <c r="B499" s="582">
        <v>425</v>
      </c>
      <c r="C499" s="712">
        <f t="shared" si="123"/>
        <v>6.1855631260576374</v>
      </c>
      <c r="D499" s="712">
        <f t="shared" si="124"/>
        <v>1548.61458866011</v>
      </c>
      <c r="E499" s="712">
        <f t="shared" si="125"/>
        <v>1035.605566020198</v>
      </c>
      <c r="F499" s="712">
        <f t="shared" si="126"/>
        <v>658.30520788328135</v>
      </c>
      <c r="G499" s="712">
        <f t="shared" si="127"/>
        <v>435.70846178419174</v>
      </c>
      <c r="H499" s="719">
        <f t="shared" si="128"/>
        <v>309.6958200887164</v>
      </c>
      <c r="I499" s="712">
        <f t="shared" si="129"/>
        <v>308.7569727461526</v>
      </c>
      <c r="J499" s="712">
        <f t="shared" si="130"/>
        <v>308.09437945811106</v>
      </c>
      <c r="K499" s="712">
        <f t="shared" si="131"/>
        <v>307.6995665000282</v>
      </c>
      <c r="L499" s="712">
        <f t="shared" si="132"/>
        <v>307.56740795293115</v>
      </c>
      <c r="N499" s="582">
        <v>425</v>
      </c>
      <c r="O499" s="712">
        <f t="shared" si="133"/>
        <v>6.1855631260576374</v>
      </c>
      <c r="P499" s="712">
        <f t="shared" si="134"/>
        <v>1131.392622070601</v>
      </c>
      <c r="Q499" s="712">
        <f t="shared" si="135"/>
        <v>1114.4769974089206</v>
      </c>
      <c r="R499" s="712">
        <f t="shared" si="136"/>
        <v>1102.2445731045491</v>
      </c>
      <c r="S499" s="712">
        <f t="shared" si="137"/>
        <v>1094.8048412877329</v>
      </c>
      <c r="T499" s="712">
        <f t="shared" si="138"/>
        <v>1092.2235489227448</v>
      </c>
    </row>
    <row r="500" spans="2:20">
      <c r="B500" s="582">
        <v>426</v>
      </c>
      <c r="C500" s="712">
        <f t="shared" si="123"/>
        <v>6.2001173922365966</v>
      </c>
      <c r="D500" s="712">
        <f t="shared" si="124"/>
        <v>1548.7051269935723</v>
      </c>
      <c r="E500" s="712">
        <f t="shared" si="125"/>
        <v>1036.2176058688819</v>
      </c>
      <c r="F500" s="712">
        <f t="shared" si="126"/>
        <v>659.00291407359191</v>
      </c>
      <c r="G500" s="712">
        <f t="shared" si="127"/>
        <v>436.14405166241335</v>
      </c>
      <c r="H500" s="719">
        <f t="shared" si="128"/>
        <v>309.76517734867713</v>
      </c>
      <c r="I500" s="712">
        <f t="shared" si="129"/>
        <v>308.82349746368311</v>
      </c>
      <c r="J500" s="712">
        <f t="shared" si="130"/>
        <v>308.15886361868394</v>
      </c>
      <c r="K500" s="712">
        <f t="shared" si="131"/>
        <v>307.76281628844919</v>
      </c>
      <c r="L500" s="712">
        <f t="shared" si="132"/>
        <v>307.63023793403693</v>
      </c>
      <c r="N500" s="582">
        <v>426</v>
      </c>
      <c r="O500" s="712">
        <f t="shared" si="133"/>
        <v>6.2001173922365966</v>
      </c>
      <c r="P500" s="712">
        <f t="shared" si="134"/>
        <v>1132.4837227875762</v>
      </c>
      <c r="Q500" s="712">
        <f t="shared" si="135"/>
        <v>1115.6047585252145</v>
      </c>
      <c r="R500" s="712">
        <f t="shared" si="136"/>
        <v>1103.3987010122701</v>
      </c>
      <c r="S500" s="712">
        <f t="shared" si="137"/>
        <v>1095.9748017168417</v>
      </c>
      <c r="T500" s="712">
        <f t="shared" si="138"/>
        <v>1093.3986630923087</v>
      </c>
    </row>
    <row r="501" spans="2:20">
      <c r="B501" s="582">
        <v>427</v>
      </c>
      <c r="C501" s="712">
        <f t="shared" si="123"/>
        <v>6.2146716584155559</v>
      </c>
      <c r="D501" s="712">
        <f t="shared" si="124"/>
        <v>1548.7953666738374</v>
      </c>
      <c r="E501" s="712">
        <f t="shared" si="125"/>
        <v>1036.8276801209356</v>
      </c>
      <c r="F501" s="712">
        <f t="shared" si="126"/>
        <v>659.69905178009526</v>
      </c>
      <c r="G501" s="712">
        <f t="shared" si="127"/>
        <v>436.57917198087245</v>
      </c>
      <c r="H501" s="719">
        <f t="shared" si="128"/>
        <v>309.83472045949662</v>
      </c>
      <c r="I501" s="712">
        <f t="shared" si="129"/>
        <v>308.89021289917412</v>
      </c>
      <c r="J501" s="712">
        <f t="shared" si="130"/>
        <v>308.22354191655768</v>
      </c>
      <c r="K501" s="712">
        <f t="shared" si="131"/>
        <v>307.82626223216556</v>
      </c>
      <c r="L501" s="712">
        <f t="shared" si="132"/>
        <v>307.69326471636748</v>
      </c>
      <c r="N501" s="582">
        <v>427</v>
      </c>
      <c r="O501" s="712">
        <f t="shared" si="133"/>
        <v>6.2146716584155559</v>
      </c>
      <c r="P501" s="712">
        <f t="shared" si="134"/>
        <v>1133.5724252806676</v>
      </c>
      <c r="Q501" s="712">
        <f t="shared" si="135"/>
        <v>1116.730040838587</v>
      </c>
      <c r="R501" s="712">
        <f t="shared" si="136"/>
        <v>1104.5502921632365</v>
      </c>
      <c r="S501" s="712">
        <f t="shared" si="137"/>
        <v>1097.142190589539</v>
      </c>
      <c r="T501" s="712">
        <f t="shared" si="138"/>
        <v>1094.5711943776125</v>
      </c>
    </row>
    <row r="502" spans="2:20">
      <c r="B502" s="582">
        <v>428</v>
      </c>
      <c r="C502" s="712">
        <f t="shared" si="123"/>
        <v>6.2292259245945152</v>
      </c>
      <c r="D502" s="712">
        <f t="shared" si="124"/>
        <v>1548.8853091668275</v>
      </c>
      <c r="E502" s="712">
        <f t="shared" si="125"/>
        <v>1037.4357980851573</v>
      </c>
      <c r="F502" s="712">
        <f t="shared" si="126"/>
        <v>660.39362416792801</v>
      </c>
      <c r="G502" s="712">
        <f t="shared" si="127"/>
        <v>437.01382073934388</v>
      </c>
      <c r="H502" s="719">
        <f t="shared" si="128"/>
        <v>309.90444905801968</v>
      </c>
      <c r="I502" s="712">
        <f t="shared" si="129"/>
        <v>308.95711870399032</v>
      </c>
      <c r="J502" s="712">
        <f t="shared" si="130"/>
        <v>308.28841401427417</v>
      </c>
      <c r="K502" s="712">
        <f t="shared" si="131"/>
        <v>307.88990400077046</v>
      </c>
      <c r="L502" s="712">
        <f t="shared" si="132"/>
        <v>307.75648797195902</v>
      </c>
      <c r="N502" s="582">
        <v>428</v>
      </c>
      <c r="O502" s="712">
        <f t="shared" si="133"/>
        <v>6.2292259245945152</v>
      </c>
      <c r="P502" s="712">
        <f t="shared" si="134"/>
        <v>1134.6587348211369</v>
      </c>
      <c r="Q502" s="712">
        <f t="shared" si="135"/>
        <v>1117.8528497974121</v>
      </c>
      <c r="R502" s="712">
        <f t="shared" si="136"/>
        <v>1105.699352133204</v>
      </c>
      <c r="S502" s="712">
        <f t="shared" si="137"/>
        <v>1098.3070135580692</v>
      </c>
      <c r="T502" s="712">
        <f t="shared" si="138"/>
        <v>1095.7411484557992</v>
      </c>
    </row>
    <row r="503" spans="2:20">
      <c r="B503" s="582">
        <v>429</v>
      </c>
      <c r="C503" s="712">
        <f t="shared" si="123"/>
        <v>6.2437801907734745</v>
      </c>
      <c r="D503" s="712">
        <f t="shared" si="124"/>
        <v>1548.9749559282093</v>
      </c>
      <c r="E503" s="712">
        <f t="shared" si="125"/>
        <v>1038.0419690072679</v>
      </c>
      <c r="F503" s="712">
        <f t="shared" si="126"/>
        <v>661.0866344066385</v>
      </c>
      <c r="G503" s="712">
        <f t="shared" si="127"/>
        <v>437.44799596828108</v>
      </c>
      <c r="H503" s="719">
        <f t="shared" si="128"/>
        <v>309.97436278054164</v>
      </c>
      <c r="I503" s="712">
        <f t="shared" si="129"/>
        <v>309.0242145286914</v>
      </c>
      <c r="J503" s="712">
        <f t="shared" si="130"/>
        <v>308.35347957338195</v>
      </c>
      <c r="K503" s="712">
        <f t="shared" si="131"/>
        <v>307.95374126274726</v>
      </c>
      <c r="L503" s="712">
        <f t="shared" si="132"/>
        <v>307.81990737169906</v>
      </c>
      <c r="N503" s="582">
        <v>429</v>
      </c>
      <c r="O503" s="712">
        <f t="shared" si="133"/>
        <v>6.2437801907734745</v>
      </c>
      <c r="P503" s="712">
        <f t="shared" si="134"/>
        <v>1135.7426566686599</v>
      </c>
      <c r="Q503" s="712">
        <f t="shared" si="135"/>
        <v>1118.9731908380877</v>
      </c>
      <c r="R503" s="712">
        <f t="shared" si="136"/>
        <v>1106.8458864856721</v>
      </c>
      <c r="S503" s="712">
        <f t="shared" si="137"/>
        <v>1099.4692762622531</v>
      </c>
      <c r="T503" s="712">
        <f t="shared" si="138"/>
        <v>1096.9085309915338</v>
      </c>
    </row>
    <row r="504" spans="2:20">
      <c r="B504" s="582">
        <v>430</v>
      </c>
      <c r="C504" s="712">
        <f t="shared" si="123"/>
        <v>6.2583344569524337</v>
      </c>
      <c r="D504" s="712">
        <f t="shared" si="124"/>
        <v>1549.0643084034848</v>
      </c>
      <c r="E504" s="712">
        <f t="shared" si="125"/>
        <v>1038.6462020704514</v>
      </c>
      <c r="F504" s="712">
        <f t="shared" si="126"/>
        <v>661.77808567000147</v>
      </c>
      <c r="G504" s="712">
        <f t="shared" si="127"/>
        <v>437.88169572855685</v>
      </c>
      <c r="H504" s="719">
        <f t="shared" si="128"/>
        <v>310.04446126282176</v>
      </c>
      <c r="I504" s="712">
        <f t="shared" si="129"/>
        <v>309.09150002304835</v>
      </c>
      <c r="J504" s="712">
        <f t="shared" si="130"/>
        <v>308.41873825445322</v>
      </c>
      <c r="K504" s="712">
        <f t="shared" si="131"/>
        <v>308.01777368548829</v>
      </c>
      <c r="L504" s="712">
        <f t="shared" si="132"/>
        <v>307.88352258534564</v>
      </c>
      <c r="N504" s="582">
        <v>430</v>
      </c>
      <c r="O504" s="712">
        <f t="shared" si="133"/>
        <v>6.2583344569524337</v>
      </c>
      <c r="P504" s="712">
        <f t="shared" si="134"/>
        <v>1136.8241960713522</v>
      </c>
      <c r="Q504" s="712">
        <f t="shared" si="135"/>
        <v>1120.0910693850631</v>
      </c>
      <c r="R504" s="712">
        <f t="shared" si="136"/>
        <v>1107.9899007719125</v>
      </c>
      <c r="S504" s="712">
        <f t="shared" si="137"/>
        <v>1100.6289843295153</v>
      </c>
      <c r="T504" s="712">
        <f t="shared" si="138"/>
        <v>1098.0733476370297</v>
      </c>
    </row>
    <row r="505" spans="2:20">
      <c r="B505" s="582">
        <v>431</v>
      </c>
      <c r="C505" s="712">
        <f t="shared" si="123"/>
        <v>6.272888723131393</v>
      </c>
      <c r="D505" s="712">
        <f t="shared" si="124"/>
        <v>1549.1533680280806</v>
      </c>
      <c r="E505" s="712">
        <f t="shared" si="125"/>
        <v>1039.2485063958934</v>
      </c>
      <c r="F505" s="712">
        <f t="shared" si="126"/>
        <v>662.46798113583498</v>
      </c>
      <c r="G505" s="712">
        <f t="shared" si="127"/>
        <v>438.31491811120566</v>
      </c>
      <c r="H505" s="719">
        <f t="shared" si="128"/>
        <v>310.11474414009712</v>
      </c>
      <c r="I505" s="712">
        <f t="shared" si="129"/>
        <v>309.15897483605909</v>
      </c>
      <c r="J505" s="712">
        <f t="shared" si="130"/>
        <v>308.4841897171014</v>
      </c>
      <c r="K505" s="712">
        <f t="shared" si="131"/>
        <v>308.08200093531332</v>
      </c>
      <c r="L505" s="712">
        <f t="shared" si="132"/>
        <v>307.94733328154564</v>
      </c>
      <c r="N505" s="582">
        <v>431</v>
      </c>
      <c r="O505" s="712">
        <f t="shared" si="133"/>
        <v>6.272888723131393</v>
      </c>
      <c r="P505" s="712">
        <f t="shared" si="134"/>
        <v>1137.9033582657935</v>
      </c>
      <c r="Q505" s="712">
        <f t="shared" si="135"/>
        <v>1121.2064908508642</v>
      </c>
      <c r="R505" s="712">
        <f t="shared" si="136"/>
        <v>1109.1314005309951</v>
      </c>
      <c r="S505" s="712">
        <f t="shared" si="137"/>
        <v>1101.7861433749119</v>
      </c>
      <c r="T505" s="712">
        <f t="shared" si="138"/>
        <v>1099.2356040320774</v>
      </c>
    </row>
    <row r="506" spans="2:20">
      <c r="B506" s="582">
        <v>432</v>
      </c>
      <c r="C506" s="712">
        <f t="shared" si="123"/>
        <v>6.2874429893103514</v>
      </c>
      <c r="D506" s="712">
        <f t="shared" si="124"/>
        <v>1549.2421362274354</v>
      </c>
      <c r="E506" s="712">
        <f t="shared" si="125"/>
        <v>1039.8488910433127</v>
      </c>
      <c r="F506" s="712">
        <f t="shared" si="126"/>
        <v>663.15632398581965</v>
      </c>
      <c r="G506" s="712">
        <f t="shared" si="127"/>
        <v>438.74766123716745</v>
      </c>
      <c r="H506" s="719">
        <f t="shared" si="128"/>
        <v>310.185211047096</v>
      </c>
      <c r="I506" s="712">
        <f t="shared" si="129"/>
        <v>309.22663861596391</v>
      </c>
      <c r="J506" s="712">
        <f t="shared" si="130"/>
        <v>308.54983361999876</v>
      </c>
      <c r="K506" s="712">
        <f t="shared" si="131"/>
        <v>308.14642267748746</v>
      </c>
      <c r="L506" s="712">
        <f t="shared" si="132"/>
        <v>308.0113391278536</v>
      </c>
      <c r="N506" s="582">
        <v>432</v>
      </c>
      <c r="O506" s="712">
        <f t="shared" si="133"/>
        <v>6.2874429893103514</v>
      </c>
      <c r="P506" s="712">
        <f t="shared" si="134"/>
        <v>1138.9801484770537</v>
      </c>
      <c r="Q506" s="712">
        <f t="shared" si="135"/>
        <v>1122.3194606361205</v>
      </c>
      <c r="R506" s="712">
        <f t="shared" si="136"/>
        <v>1110.2703912898146</v>
      </c>
      <c r="S506" s="712">
        <f t="shared" si="137"/>
        <v>1102.9407590011565</v>
      </c>
      <c r="T506" s="712">
        <f t="shared" si="138"/>
        <v>1100.3953058040706</v>
      </c>
    </row>
    <row r="507" spans="2:20">
      <c r="B507" s="582">
        <v>433</v>
      </c>
      <c r="C507" s="712">
        <f t="shared" si="123"/>
        <v>6.3019972554893107</v>
      </c>
      <c r="D507" s="712">
        <f t="shared" si="124"/>
        <v>1549.3306144170881</v>
      </c>
      <c r="E507" s="712">
        <f t="shared" si="125"/>
        <v>1040.4473650114883</v>
      </c>
      <c r="F507" s="712">
        <f t="shared" si="126"/>
        <v>663.8431174053228</v>
      </c>
      <c r="G507" s="712">
        <f t="shared" si="127"/>
        <v>439.17992325703284</v>
      </c>
      <c r="H507" s="719">
        <f t="shared" si="128"/>
        <v>310.25586161805137</v>
      </c>
      <c r="I507" s="712">
        <f t="shared" si="129"/>
        <v>309.29449101026159</v>
      </c>
      <c r="J507" s="712">
        <f t="shared" si="130"/>
        <v>308.6156696208929</v>
      </c>
      <c r="K507" s="712">
        <f t="shared" si="131"/>
        <v>308.21103857623956</v>
      </c>
      <c r="L507" s="712">
        <f t="shared" si="132"/>
        <v>308.07553979074993</v>
      </c>
      <c r="N507" s="582">
        <v>433</v>
      </c>
      <c r="O507" s="712">
        <f t="shared" si="133"/>
        <v>6.3019972554893107</v>
      </c>
      <c r="P507" s="712">
        <f t="shared" si="134"/>
        <v>1140.0545719187185</v>
      </c>
      <c r="Q507" s="712">
        <f t="shared" si="135"/>
        <v>1123.4299841295913</v>
      </c>
      <c r="R507" s="712">
        <f t="shared" si="136"/>
        <v>1111.4068785631182</v>
      </c>
      <c r="S507" s="712">
        <f t="shared" si="137"/>
        <v>1104.0928367986485</v>
      </c>
      <c r="T507" s="712">
        <f t="shared" si="138"/>
        <v>1101.552458568035</v>
      </c>
    </row>
    <row r="508" spans="2:20">
      <c r="B508" s="582">
        <v>434</v>
      </c>
      <c r="C508" s="712">
        <f t="shared" si="123"/>
        <v>6.3165515216682699</v>
      </c>
      <c r="D508" s="712">
        <f t="shared" si="124"/>
        <v>1549.4188040027648</v>
      </c>
      <c r="E508" s="712">
        <f t="shared" si="125"/>
        <v>1041.0439372387805</v>
      </c>
      <c r="F508" s="712">
        <f t="shared" si="126"/>
        <v>664.52836458322281</v>
      </c>
      <c r="G508" s="712">
        <f t="shared" si="127"/>
        <v>439.61170235079032</v>
      </c>
      <c r="H508" s="719">
        <f t="shared" si="128"/>
        <v>310.32669548671419</v>
      </c>
      <c r="I508" s="712">
        <f t="shared" si="129"/>
        <v>309.3625316657243</v>
      </c>
      <c r="J508" s="712">
        <f t="shared" si="130"/>
        <v>308.68169737662424</v>
      </c>
      <c r="K508" s="712">
        <f t="shared" si="131"/>
        <v>308.27584829477991</v>
      </c>
      <c r="L508" s="712">
        <f t="shared" si="132"/>
        <v>308.1399349356592</v>
      </c>
      <c r="N508" s="582">
        <v>434</v>
      </c>
      <c r="O508" s="712">
        <f t="shared" si="133"/>
        <v>6.3165515216682699</v>
      </c>
      <c r="P508" s="712">
        <f t="shared" si="134"/>
        <v>1141.1266337929133</v>
      </c>
      <c r="Q508" s="712">
        <f t="shared" si="135"/>
        <v>1124.5380667081913</v>
      </c>
      <c r="R508" s="712">
        <f t="shared" si="136"/>
        <v>1112.5408678535312</v>
      </c>
      <c r="S508" s="712">
        <f t="shared" si="137"/>
        <v>1105.242382345499</v>
      </c>
      <c r="T508" s="712">
        <f t="shared" si="138"/>
        <v>1102.7070679266544</v>
      </c>
    </row>
    <row r="509" spans="2:20">
      <c r="B509" s="582">
        <v>435</v>
      </c>
      <c r="C509" s="712">
        <f t="shared" si="123"/>
        <v>6.3311057878472292</v>
      </c>
      <c r="D509" s="712">
        <f t="shared" si="124"/>
        <v>1549.506706380464</v>
      </c>
      <c r="E509" s="712">
        <f t="shared" si="125"/>
        <v>1041.6386166036486</v>
      </c>
      <c r="F509" s="712">
        <f t="shared" si="126"/>
        <v>665.21206871173854</v>
      </c>
      <c r="G509" s="712">
        <f t="shared" si="127"/>
        <v>440.04299672757469</v>
      </c>
      <c r="H509" s="719">
        <f t="shared" si="128"/>
        <v>310.39771228636653</v>
      </c>
      <c r="I509" s="712">
        <f t="shared" si="129"/>
        <v>309.43076022841313</v>
      </c>
      <c r="J509" s="712">
        <f t="shared" si="130"/>
        <v>308.74791654314254</v>
      </c>
      <c r="K509" s="712">
        <f t="shared" si="131"/>
        <v>308.34085149531802</v>
      </c>
      <c r="L509" s="712">
        <f t="shared" si="132"/>
        <v>308.2045242269682</v>
      </c>
      <c r="N509" s="582">
        <v>435</v>
      </c>
      <c r="O509" s="712">
        <f t="shared" si="133"/>
        <v>6.3311057878472292</v>
      </c>
      <c r="P509" s="712">
        <f t="shared" si="134"/>
        <v>1142.1963392903303</v>
      </c>
      <c r="Q509" s="712">
        <f t="shared" si="135"/>
        <v>1125.6437137370162</v>
      </c>
      <c r="R509" s="712">
        <f t="shared" si="136"/>
        <v>1113.6723646515848</v>
      </c>
      <c r="S509" s="712">
        <f t="shared" si="137"/>
        <v>1106.3894012075593</v>
      </c>
      <c r="T509" s="712">
        <f t="shared" si="138"/>
        <v>1103.8591394702967</v>
      </c>
    </row>
    <row r="510" spans="2:20">
      <c r="B510" s="582">
        <v>436</v>
      </c>
      <c r="C510" s="712">
        <f t="shared" si="123"/>
        <v>6.3456600540261885</v>
      </c>
      <c r="D510" s="712">
        <f t="shared" si="124"/>
        <v>1549.5943229365416</v>
      </c>
      <c r="E510" s="712">
        <f t="shared" si="125"/>
        <v>1042.2314119251607</v>
      </c>
      <c r="F510" s="712">
        <f t="shared" si="126"/>
        <v>665.89423298625968</v>
      </c>
      <c r="G510" s="712">
        <f t="shared" si="127"/>
        <v>440.47380462541707</v>
      </c>
      <c r="H510" s="719">
        <f t="shared" si="128"/>
        <v>310.46891164983458</v>
      </c>
      <c r="I510" s="712">
        <f t="shared" si="129"/>
        <v>309.49917634369319</v>
      </c>
      <c r="J510" s="712">
        <f t="shared" si="130"/>
        <v>308.81432677552363</v>
      </c>
      <c r="K510" s="712">
        <f t="shared" si="131"/>
        <v>308.40604783908043</v>
      </c>
      <c r="L510" s="712">
        <f t="shared" si="132"/>
        <v>308.26930732804396</v>
      </c>
      <c r="N510" s="582">
        <v>436</v>
      </c>
      <c r="O510" s="712">
        <f t="shared" si="133"/>
        <v>6.3456600540261885</v>
      </c>
      <c r="P510" s="712">
        <f t="shared" si="134"/>
        <v>1143.2636935902519</v>
      </c>
      <c r="Q510" s="712">
        <f t="shared" si="135"/>
        <v>1126.7469305693703</v>
      </c>
      <c r="R510" s="712">
        <f t="shared" si="136"/>
        <v>1114.8013744357415</v>
      </c>
      <c r="S510" s="712">
        <f t="shared" si="137"/>
        <v>1107.5338989384468</v>
      </c>
      <c r="T510" s="712">
        <f t="shared" si="138"/>
        <v>1105.0086787770438</v>
      </c>
    </row>
    <row r="511" spans="2:20">
      <c r="B511" s="582">
        <v>437</v>
      </c>
      <c r="C511" s="712">
        <f t="shared" si="123"/>
        <v>6.3602143202051478</v>
      </c>
      <c r="D511" s="712">
        <f t="shared" si="124"/>
        <v>1549.6816550477952</v>
      </c>
      <c r="E511" s="712">
        <f t="shared" si="125"/>
        <v>1042.8223319635019</v>
      </c>
      <c r="F511" s="712">
        <f t="shared" si="126"/>
        <v>666.57486060518124</v>
      </c>
      <c r="G511" s="712">
        <f t="shared" si="127"/>
        <v>440.90412431099634</v>
      </c>
      <c r="H511" s="719">
        <f t="shared" si="128"/>
        <v>310.54029320950161</v>
      </c>
      <c r="I511" s="712">
        <f t="shared" si="129"/>
        <v>309.56777965624843</v>
      </c>
      <c r="J511" s="712">
        <f t="shared" si="130"/>
        <v>308.8809277279862</v>
      </c>
      <c r="K511" s="712">
        <f t="shared" si="131"/>
        <v>308.47143698632783</v>
      </c>
      <c r="L511" s="712">
        <f t="shared" si="132"/>
        <v>308.33428390125141</v>
      </c>
      <c r="N511" s="582">
        <v>437</v>
      </c>
      <c r="O511" s="712">
        <f t="shared" si="133"/>
        <v>6.3602143202051478</v>
      </c>
      <c r="P511" s="712">
        <f t="shared" si="134"/>
        <v>1144.3287018605772</v>
      </c>
      <c r="Q511" s="712">
        <f t="shared" si="135"/>
        <v>1127.8477225467909</v>
      </c>
      <c r="R511" s="712">
        <f t="shared" si="136"/>
        <v>1115.927902672423</v>
      </c>
      <c r="S511" s="712">
        <f t="shared" si="137"/>
        <v>1108.6758810795716</v>
      </c>
      <c r="T511" s="712">
        <f t="shared" si="138"/>
        <v>1106.1556914127164</v>
      </c>
    </row>
    <row r="512" spans="2:20">
      <c r="B512" s="582">
        <v>438</v>
      </c>
      <c r="C512" s="712">
        <f t="shared" si="123"/>
        <v>6.374768586384107</v>
      </c>
      <c r="D512" s="712">
        <f t="shared" si="124"/>
        <v>1549.768704081547</v>
      </c>
      <c r="E512" s="712">
        <f t="shared" si="125"/>
        <v>1043.4113854204752</v>
      </c>
      <c r="F512" s="712">
        <f t="shared" si="126"/>
        <v>667.25395476973972</v>
      </c>
      <c r="G512" s="712">
        <f t="shared" si="127"/>
        <v>441.33395407939258</v>
      </c>
      <c r="H512" s="719">
        <f t="shared" si="128"/>
        <v>310.61185659732064</v>
      </c>
      <c r="I512" s="712">
        <f t="shared" si="129"/>
        <v>309.63656981009683</v>
      </c>
      <c r="J512" s="712">
        <f t="shared" si="130"/>
        <v>308.94771905390775</v>
      </c>
      <c r="K512" s="712">
        <f t="shared" si="131"/>
        <v>308.53701859637283</v>
      </c>
      <c r="L512" s="712">
        <f t="shared" si="132"/>
        <v>308.39945360797094</v>
      </c>
      <c r="N512" s="582">
        <v>438</v>
      </c>
      <c r="O512" s="712">
        <f t="shared" si="133"/>
        <v>6.374768586384107</v>
      </c>
      <c r="P512" s="712">
        <f t="shared" si="134"/>
        <v>1145.3913692578458</v>
      </c>
      <c r="Q512" s="712">
        <f t="shared" si="135"/>
        <v>1128.9460949990744</v>
      </c>
      <c r="R512" s="712">
        <f t="shared" si="136"/>
        <v>1117.051954816035</v>
      </c>
      <c r="S512" s="712">
        <f t="shared" si="137"/>
        <v>1109.8153531601645</v>
      </c>
      <c r="T512" s="712">
        <f t="shared" si="138"/>
        <v>1107.3001829309014</v>
      </c>
    </row>
    <row r="513" spans="2:20">
      <c r="B513" s="582">
        <v>439</v>
      </c>
      <c r="C513" s="712">
        <f t="shared" si="123"/>
        <v>6.3893228525630654</v>
      </c>
      <c r="D513" s="712">
        <f t="shared" si="124"/>
        <v>1549.8554713957265</v>
      </c>
      <c r="E513" s="712">
        <f t="shared" si="125"/>
        <v>1043.9985809399977</v>
      </c>
      <c r="F513" s="712">
        <f t="shared" si="126"/>
        <v>667.93151868385246</v>
      </c>
      <c r="G513" s="712">
        <f t="shared" si="127"/>
        <v>441.76329225384166</v>
      </c>
      <c r="H513" s="719">
        <f t="shared" si="128"/>
        <v>310.68360144482727</v>
      </c>
      <c r="I513" s="712">
        <f t="shared" si="129"/>
        <v>309.70554644860476</v>
      </c>
      <c r="J513" s="712">
        <f t="shared" si="130"/>
        <v>309.01470040584115</v>
      </c>
      <c r="K513" s="712">
        <f t="shared" si="131"/>
        <v>308.60279232759666</v>
      </c>
      <c r="L513" s="712">
        <f t="shared" si="132"/>
        <v>308.46481610861616</v>
      </c>
      <c r="N513" s="582">
        <v>439</v>
      </c>
      <c r="O513" s="712">
        <f t="shared" si="133"/>
        <v>6.3893228525630654</v>
      </c>
      <c r="P513" s="712">
        <f t="shared" si="134"/>
        <v>1146.4517009272631</v>
      </c>
      <c r="Q513" s="712">
        <f t="shared" si="135"/>
        <v>1130.0420532443031</v>
      </c>
      <c r="R513" s="712">
        <f t="shared" si="136"/>
        <v>1118.1735363089952</v>
      </c>
      <c r="S513" s="712">
        <f t="shared" si="137"/>
        <v>1110.9523206973031</v>
      </c>
      <c r="T513" s="712">
        <f t="shared" si="138"/>
        <v>1108.4421588729792</v>
      </c>
    </row>
    <row r="514" spans="2:20">
      <c r="B514" s="582">
        <v>440</v>
      </c>
      <c r="C514" s="712">
        <f t="shared" si="123"/>
        <v>6.4038771187420247</v>
      </c>
      <c r="D514" s="712">
        <f t="shared" si="124"/>
        <v>1549.9419583389515</v>
      </c>
      <c r="E514" s="712">
        <f t="shared" si="125"/>
        <v>1044.5839271085929</v>
      </c>
      <c r="F514" s="712">
        <f t="shared" si="126"/>
        <v>668.60755555395906</v>
      </c>
      <c r="G514" s="712">
        <f t="shared" si="127"/>
        <v>442.19213718549145</v>
      </c>
      <c r="H514" s="719">
        <f t="shared" si="128"/>
        <v>310.75552738315224</v>
      </c>
      <c r="I514" s="712">
        <f t="shared" si="129"/>
        <v>309.77470921450197</v>
      </c>
      <c r="J514" s="712">
        <f t="shared" si="130"/>
        <v>309.08187143553073</v>
      </c>
      <c r="K514" s="712">
        <f t="shared" si="131"/>
        <v>308.66875783746639</v>
      </c>
      <c r="L514" s="712">
        <f t="shared" si="132"/>
        <v>308.53037106265094</v>
      </c>
      <c r="N514" s="582">
        <v>440</v>
      </c>
      <c r="O514" s="712">
        <f t="shared" si="133"/>
        <v>6.4038771187420247</v>
      </c>
      <c r="P514" s="712">
        <f t="shared" si="134"/>
        <v>1147.5097020027263</v>
      </c>
      <c r="Q514" s="712">
        <f t="shared" si="135"/>
        <v>1131.1356025888695</v>
      </c>
      <c r="R514" s="712">
        <f t="shared" si="136"/>
        <v>1119.2926525817584</v>
      </c>
      <c r="S514" s="712">
        <f t="shared" si="137"/>
        <v>1112.0867891959381</v>
      </c>
      <c r="T514" s="712">
        <f t="shared" si="138"/>
        <v>1109.5816247681507</v>
      </c>
    </row>
    <row r="515" spans="2:20">
      <c r="B515" s="582">
        <v>441</v>
      </c>
      <c r="C515" s="712">
        <f t="shared" si="123"/>
        <v>6.418431384920984</v>
      </c>
      <c r="D515" s="712">
        <f t="shared" si="124"/>
        <v>1550.02816625061</v>
      </c>
      <c r="E515" s="712">
        <f t="shared" si="125"/>
        <v>1045.167432455878</v>
      </c>
      <c r="F515" s="712">
        <f t="shared" si="126"/>
        <v>669.2820685888662</v>
      </c>
      <c r="G515" s="712">
        <f t="shared" si="127"/>
        <v>442.62048725315958</v>
      </c>
      <c r="H515" s="719">
        <f t="shared" si="128"/>
        <v>310.82763404303358</v>
      </c>
      <c r="I515" s="712">
        <f t="shared" si="129"/>
        <v>309.8440577498958</v>
      </c>
      <c r="J515" s="712">
        <f t="shared" si="130"/>
        <v>309.14923179392787</v>
      </c>
      <c r="K515" s="712">
        <f t="shared" si="131"/>
        <v>308.73491478255193</v>
      </c>
      <c r="L515" s="712">
        <f t="shared" si="132"/>
        <v>308.59611812860663</v>
      </c>
      <c r="N515" s="582">
        <v>441</v>
      </c>
      <c r="O515" s="712">
        <f t="shared" si="133"/>
        <v>6.418431384920984</v>
      </c>
      <c r="P515" s="712">
        <f t="shared" si="134"/>
        <v>1148.5653776068475</v>
      </c>
      <c r="Q515" s="712">
        <f t="shared" si="135"/>
        <v>1132.2267483275032</v>
      </c>
      <c r="R515" s="712">
        <f t="shared" si="136"/>
        <v>1120.4093090528438</v>
      </c>
      <c r="S515" s="712">
        <f t="shared" si="137"/>
        <v>1113.2187641489206</v>
      </c>
      <c r="T515" s="712">
        <f t="shared" si="138"/>
        <v>1110.7185861334633</v>
      </c>
    </row>
    <row r="516" spans="2:20">
      <c r="B516" s="582">
        <v>442</v>
      </c>
      <c r="C516" s="712">
        <f t="shared" si="123"/>
        <v>6.4329856510999432</v>
      </c>
      <c r="D516" s="712">
        <f t="shared" si="124"/>
        <v>1550.1140964609392</v>
      </c>
      <c r="E516" s="712">
        <f t="shared" si="125"/>
        <v>1045.7491054550462</v>
      </c>
      <c r="F516" s="712">
        <f t="shared" si="126"/>
        <v>669.95506099959414</v>
      </c>
      <c r="G516" s="712">
        <f t="shared" si="127"/>
        <v>443.0483408630929</v>
      </c>
      <c r="H516" s="719">
        <f t="shared" si="128"/>
        <v>310.89992105482912</v>
      </c>
      <c r="I516" s="712">
        <f t="shared" si="129"/>
        <v>309.91359169628538</v>
      </c>
      <c r="J516" s="712">
        <f t="shared" si="130"/>
        <v>309.21678113120737</v>
      </c>
      <c r="K516" s="712">
        <f t="shared" si="131"/>
        <v>308.80126281854245</v>
      </c>
      <c r="L516" s="712">
        <f t="shared" si="132"/>
        <v>308.66205696409918</v>
      </c>
      <c r="N516" s="582">
        <v>442</v>
      </c>
      <c r="O516" s="712">
        <f t="shared" si="133"/>
        <v>6.4329856510999432</v>
      </c>
      <c r="P516" s="712">
        <f t="shared" si="134"/>
        <v>1149.6187328509795</v>
      </c>
      <c r="Q516" s="712">
        <f t="shared" si="135"/>
        <v>1133.3154957432962</v>
      </c>
      <c r="R516" s="712">
        <f t="shared" si="136"/>
        <v>1121.5235111288603</v>
      </c>
      <c r="S516" s="712">
        <f t="shared" si="137"/>
        <v>1114.3482510370288</v>
      </c>
      <c r="T516" s="712">
        <f t="shared" si="138"/>
        <v>1111.8530484738378</v>
      </c>
    </row>
    <row r="517" spans="2:20">
      <c r="B517" s="582">
        <v>443</v>
      </c>
      <c r="C517" s="712">
        <f t="shared" si="123"/>
        <v>6.4475399172789025</v>
      </c>
      <c r="D517" s="712">
        <f t="shared" si="124"/>
        <v>1550.1997502911049</v>
      </c>
      <c r="E517" s="712">
        <f t="shared" si="125"/>
        <v>1046.3289545233433</v>
      </c>
      <c r="F517" s="712">
        <f t="shared" si="126"/>
        <v>670.62653599922567</v>
      </c>
      <c r="G517" s="712">
        <f t="shared" si="127"/>
        <v>443.47569644872817</v>
      </c>
      <c r="H517" s="719">
        <f t="shared" si="128"/>
        <v>310.97238804852873</v>
      </c>
      <c r="I517" s="712">
        <f t="shared" si="129"/>
        <v>309.98331069457623</v>
      </c>
      <c r="J517" s="712">
        <f t="shared" si="130"/>
        <v>309.28451909678279</v>
      </c>
      <c r="K517" s="712">
        <f t="shared" si="131"/>
        <v>308.86780160026331</v>
      </c>
      <c r="L517" s="712">
        <f t="shared" si="132"/>
        <v>308.72818722584594</v>
      </c>
      <c r="N517" s="582">
        <v>443</v>
      </c>
      <c r="O517" s="712">
        <f t="shared" si="133"/>
        <v>6.4475399172789025</v>
      </c>
      <c r="P517" s="712">
        <f t="shared" si="134"/>
        <v>1150.669772835241</v>
      </c>
      <c r="Q517" s="712">
        <f t="shared" si="135"/>
        <v>1134.4018501077276</v>
      </c>
      <c r="R517" s="712">
        <f t="shared" si="136"/>
        <v>1122.6352642045338</v>
      </c>
      <c r="S517" s="712">
        <f t="shared" si="137"/>
        <v>1115.4752553289939</v>
      </c>
      <c r="T517" s="712">
        <f t="shared" si="138"/>
        <v>1112.9850172820957</v>
      </c>
    </row>
    <row r="518" spans="2:20">
      <c r="B518" s="582">
        <v>444</v>
      </c>
      <c r="C518" s="712">
        <f t="shared" si="123"/>
        <v>6.4620941834578618</v>
      </c>
      <c r="D518" s="712">
        <f t="shared" si="124"/>
        <v>1550.2851290532801</v>
      </c>
      <c r="E518" s="712">
        <f t="shared" si="125"/>
        <v>1046.9069880225425</v>
      </c>
      <c r="F518" s="712">
        <f t="shared" si="126"/>
        <v>671.2964968027585</v>
      </c>
      <c r="G518" s="712">
        <f t="shared" si="127"/>
        <v>443.90255247045462</v>
      </c>
      <c r="H518" s="719">
        <f t="shared" si="128"/>
        <v>311.04503465376627</v>
      </c>
      <c r="I518" s="712">
        <f t="shared" si="129"/>
        <v>310.05321438509401</v>
      </c>
      <c r="J518" s="712">
        <f t="shared" si="130"/>
        <v>309.352445339322</v>
      </c>
      <c r="K518" s="712">
        <f t="shared" si="131"/>
        <v>308.93453078169216</v>
      </c>
      <c r="L518" s="712">
        <f t="shared" si="132"/>
        <v>308.79450856968242</v>
      </c>
      <c r="N518" s="582">
        <v>444</v>
      </c>
      <c r="O518" s="712">
        <f t="shared" si="133"/>
        <v>6.4620941834578618</v>
      </c>
      <c r="P518" s="712">
        <f t="shared" si="134"/>
        <v>1151.7185026485404</v>
      </c>
      <c r="Q518" s="712">
        <f t="shared" si="135"/>
        <v>1135.4858166806903</v>
      </c>
      <c r="R518" s="712">
        <f t="shared" si="136"/>
        <v>1123.7445736627321</v>
      </c>
      <c r="S518" s="712">
        <f t="shared" si="137"/>
        <v>1116.5997824815267</v>
      </c>
      <c r="T518" s="712">
        <f t="shared" si="138"/>
        <v>1114.1144980389852</v>
      </c>
    </row>
    <row r="519" spans="2:20">
      <c r="B519" s="582">
        <v>445</v>
      </c>
      <c r="C519" s="712">
        <f t="shared" si="123"/>
        <v>6.4766484496368211</v>
      </c>
      <c r="D519" s="712">
        <f t="shared" si="124"/>
        <v>1550.370234050723</v>
      </c>
      <c r="E519" s="712">
        <f t="shared" si="125"/>
        <v>1047.4832142594112</v>
      </c>
      <c r="F519" s="712">
        <f t="shared" si="126"/>
        <v>671.96494662695886</v>
      </c>
      <c r="G519" s="712">
        <f t="shared" si="127"/>
        <v>444.32890741537761</v>
      </c>
      <c r="H519" s="719">
        <f t="shared" si="128"/>
        <v>311.11786049983169</v>
      </c>
      <c r="I519" s="712">
        <f t="shared" si="129"/>
        <v>310.12330240759866</v>
      </c>
      <c r="J519" s="712">
        <f t="shared" si="130"/>
        <v>309.42055950676269</v>
      </c>
      <c r="K519" s="712">
        <f t="shared" si="131"/>
        <v>309.00145001597537</v>
      </c>
      <c r="L519" s="712">
        <f t="shared" si="132"/>
        <v>308.86102065057889</v>
      </c>
      <c r="N519" s="582">
        <v>445</v>
      </c>
      <c r="O519" s="712">
        <f t="shared" si="133"/>
        <v>6.4766484496368211</v>
      </c>
      <c r="P519" s="712">
        <f t="shared" si="134"/>
        <v>1152.7649273686002</v>
      </c>
      <c r="Q519" s="712">
        <f t="shared" si="135"/>
        <v>1136.5674007105163</v>
      </c>
      <c r="R519" s="712">
        <f t="shared" si="136"/>
        <v>1124.8514448744918</v>
      </c>
      <c r="S519" s="712">
        <f t="shared" si="137"/>
        <v>1117.7218379393448</v>
      </c>
      <c r="T519" s="712">
        <f t="shared" si="138"/>
        <v>1115.2414962132079</v>
      </c>
    </row>
    <row r="520" spans="2:20">
      <c r="B520" s="582">
        <v>446</v>
      </c>
      <c r="C520" s="712">
        <f t="shared" si="123"/>
        <v>6.4912027158157795</v>
      </c>
      <c r="D520" s="712">
        <f t="shared" si="124"/>
        <v>1550.4550665778524</v>
      </c>
      <c r="E520" s="712">
        <f t="shared" si="125"/>
        <v>1048.0576414861757</v>
      </c>
      <c r="F520" s="712">
        <f t="shared" si="126"/>
        <v>672.63188869021803</v>
      </c>
      <c r="G520" s="712">
        <f t="shared" si="127"/>
        <v>444.75475979708455</v>
      </c>
      <c r="H520" s="719">
        <f t="shared" si="128"/>
        <v>311.19086521568266</v>
      </c>
      <c r="I520" s="712">
        <f t="shared" si="129"/>
        <v>310.19357440129795</v>
      </c>
      <c r="J520" s="712">
        <f t="shared" si="130"/>
        <v>309.48886124632747</v>
      </c>
      <c r="K520" s="712">
        <f t="shared" si="131"/>
        <v>309.06855895544436</v>
      </c>
      <c r="L520" s="712">
        <f t="shared" si="132"/>
        <v>308.92772312265686</v>
      </c>
      <c r="N520" s="582">
        <v>446</v>
      </c>
      <c r="O520" s="712">
        <f t="shared" si="133"/>
        <v>6.4912027158157795</v>
      </c>
      <c r="P520" s="712">
        <f t="shared" si="134"/>
        <v>1153.809052061983</v>
      </c>
      <c r="Q520" s="712">
        <f t="shared" si="135"/>
        <v>1137.6466074340015</v>
      </c>
      <c r="R520" s="712">
        <f t="shared" si="136"/>
        <v>1125.9558831990435</v>
      </c>
      <c r="S520" s="712">
        <f t="shared" si="137"/>
        <v>1118.8414271351983</v>
      </c>
      <c r="T520" s="712">
        <f t="shared" si="138"/>
        <v>1116.3660172614452</v>
      </c>
    </row>
    <row r="521" spans="2:20">
      <c r="B521" s="582">
        <v>447</v>
      </c>
      <c r="C521" s="712">
        <f t="shared" si="123"/>
        <v>6.5057569819947387</v>
      </c>
      <c r="D521" s="712">
        <f t="shared" si="124"/>
        <v>1550.539627920326</v>
      </c>
      <c r="E521" s="712">
        <f t="shared" si="125"/>
        <v>1048.6302779009814</v>
      </c>
      <c r="F521" s="712">
        <f t="shared" si="126"/>
        <v>673.29732621241135</v>
      </c>
      <c r="G521" s="712">
        <f t="shared" si="127"/>
        <v>445.18010815541129</v>
      </c>
      <c r="H521" s="719">
        <f t="shared" si="128"/>
        <v>311.26404842995635</v>
      </c>
      <c r="I521" s="712">
        <f t="shared" si="129"/>
        <v>310.26403000486164</v>
      </c>
      <c r="J521" s="712">
        <f t="shared" si="130"/>
        <v>309.55735020453926</v>
      </c>
      <c r="K521" s="712">
        <f t="shared" si="131"/>
        <v>309.13585725163125</v>
      </c>
      <c r="L521" s="712">
        <f t="shared" si="132"/>
        <v>308.99461563920516</v>
      </c>
      <c r="N521" s="582">
        <v>447</v>
      </c>
      <c r="O521" s="712">
        <f t="shared" si="133"/>
        <v>6.5057569819947387</v>
      </c>
      <c r="P521" s="712">
        <f t="shared" si="134"/>
        <v>1154.8508817841146</v>
      </c>
      <c r="Q521" s="712">
        <f t="shared" si="135"/>
        <v>1138.7234420764312</v>
      </c>
      <c r="R521" s="712">
        <f t="shared" si="136"/>
        <v>1127.0578939838392</v>
      </c>
      <c r="S521" s="712">
        <f t="shared" si="137"/>
        <v>1119.9585554898954</v>
      </c>
      <c r="T521" s="712">
        <f t="shared" si="138"/>
        <v>1117.4880666283848</v>
      </c>
    </row>
    <row r="522" spans="2:20">
      <c r="B522" s="582">
        <v>448</v>
      </c>
      <c r="C522" s="712">
        <f t="shared" si="123"/>
        <v>6.520311248173698</v>
      </c>
      <c r="D522" s="712">
        <f t="shared" si="124"/>
        <v>1550.6239193551135</v>
      </c>
      <c r="E522" s="712">
        <f t="shared" si="125"/>
        <v>1049.2011316483458</v>
      </c>
      <c r="F522" s="712">
        <f t="shared" si="126"/>
        <v>673.96126241475906</v>
      </c>
      <c r="G522" s="712">
        <f t="shared" si="127"/>
        <v>445.60495105621095</v>
      </c>
      <c r="H522" s="719">
        <f t="shared" si="128"/>
        <v>311.33740977098131</v>
      </c>
      <c r="I522" s="712">
        <f t="shared" si="129"/>
        <v>310.3346688564344</v>
      </c>
      <c r="J522" s="712">
        <f t="shared" si="130"/>
        <v>309.62602602723609</v>
      </c>
      <c r="K522" s="712">
        <f t="shared" si="131"/>
        <v>309.20334455528496</v>
      </c>
      <c r="L522" s="712">
        <f t="shared" si="132"/>
        <v>309.0616978526964</v>
      </c>
      <c r="N522" s="582">
        <v>448</v>
      </c>
      <c r="O522" s="712">
        <f t="shared" si="133"/>
        <v>6.520311248173698</v>
      </c>
      <c r="P522" s="712">
        <f t="shared" si="134"/>
        <v>1155.8904215793091</v>
      </c>
      <c r="Q522" s="712">
        <f t="shared" si="135"/>
        <v>1139.7979098516064</v>
      </c>
      <c r="R522" s="712">
        <f t="shared" si="136"/>
        <v>1128.1574825645769</v>
      </c>
      <c r="S522" s="712">
        <f t="shared" si="137"/>
        <v>1121.0732284123303</v>
      </c>
      <c r="T522" s="712">
        <f t="shared" si="138"/>
        <v>1118.6076497467475</v>
      </c>
    </row>
    <row r="523" spans="2:20">
      <c r="B523" s="582">
        <v>449</v>
      </c>
      <c r="C523" s="712">
        <f t="shared" ref="C523:C586" si="139">$C$73*B523</f>
        <v>6.5348655143526573</v>
      </c>
      <c r="D523" s="712">
        <f t="shared" ref="D523:D586" si="140">(1-2*FoAb-2*FoAb*BiCombAb)*D522+2*FoAb*E522+2*FoAb*BiCombAb*Tcomb</f>
        <v>1550.707942150573</v>
      </c>
      <c r="E523" s="712">
        <f t="shared" ref="E523:E586" si="141">FoAb*D522+(1-2*FoAb)*E522+FoAb*F522</f>
        <v>1049.7702108196108</v>
      </c>
      <c r="F523" s="712">
        <f t="shared" ref="F523:F586" si="142">FoAb*E522+(1-2*FoAb)*F522+FoAb*G522</f>
        <v>674.62370051968969</v>
      </c>
      <c r="G523" s="712">
        <f t="shared" ref="G523:G586" si="143">FoAb*F522+(1-2*FoAb)*G522+FoAb*H522</f>
        <v>446.02928709112405</v>
      </c>
      <c r="H523" s="719">
        <f t="shared" ref="H523:H586" si="144">_FoN1*G522+(1-_FoN1-_FoN2)*H522+_FoN2*I522</f>
        <v>311.4109488667886</v>
      </c>
      <c r="I523" s="712">
        <f t="shared" ref="I523:I586" si="145">FoCase*H522+(1-2*FoCase)*I522+FoCase*J522</f>
        <v>310.40549059364986</v>
      </c>
      <c r="J523" s="712">
        <f t="shared" ref="J523:J586" si="146">FoCase*I522+(1-2*FoCase)*J522+FoCase*K522</f>
        <v>309.69488835958595</v>
      </c>
      <c r="K523" s="712">
        <f t="shared" ref="K523:K586" si="147">FoCase*J522+(1-2*FoCase)*K522+FoCase*L522</f>
        <v>309.2710205163869</v>
      </c>
      <c r="L523" s="712">
        <f t="shared" ref="L523:L586" si="148">(1-2*FoCase-2*FoCase*BiAtmCase)*L522+2*FoCase*K522+2*FoCase*BiAtmCase*Tatm</f>
        <v>309.12896941480278</v>
      </c>
      <c r="N523" s="582">
        <v>449</v>
      </c>
      <c r="O523" s="712">
        <f t="shared" ref="O523:O586" si="149">$O$73*N523</f>
        <v>6.5348655143526573</v>
      </c>
      <c r="P523" s="712">
        <f t="shared" ref="P523:P586" si="150">(1-2*FoCase-2*FoCase*BiCombCase)*P522+2*FoCase*Q522+2*FoCase*BiCombCase*Tcomb</f>
        <v>1156.9276764807937</v>
      </c>
      <c r="Q523" s="712">
        <f t="shared" ref="Q523:Q586" si="151">FoCase*P522+(1-2*FoCase)*Q522+FoCase*R522</f>
        <v>1140.8700159618675</v>
      </c>
      <c r="R523" s="712">
        <f t="shared" ref="R523:R586" si="152">FoCase*Q522+(1-2*FoCase)*R522+FoCase*S522</f>
        <v>1129.2546542652262</v>
      </c>
      <c r="S523" s="712">
        <f t="shared" ref="S523:S586" si="153">FoCase*R522+(1-2*FoCase)*S522+FoCase*T522</f>
        <v>1122.1854512995083</v>
      </c>
      <c r="T523" s="712">
        <f t="shared" ref="T523:T586" si="154">(1-2*FoCase-2*FoCase*BiAtmCase)*T522+2*FoCase*S522+2*FoCase*BiAtmCase*Tatm</f>
        <v>1119.7247720373121</v>
      </c>
    </row>
    <row r="524" spans="2:20">
      <c r="B524" s="582">
        <v>450</v>
      </c>
      <c r="C524" s="712">
        <f t="shared" si="139"/>
        <v>6.5494197805316166</v>
      </c>
      <c r="D524" s="712">
        <f t="shared" si="140"/>
        <v>1550.7916975665244</v>
      </c>
      <c r="E524" s="712">
        <f t="shared" si="141"/>
        <v>1050.3375234533885</v>
      </c>
      <c r="F524" s="712">
        <f t="shared" si="142"/>
        <v>675.28464375070575</v>
      </c>
      <c r="G524" s="712">
        <f t="shared" si="143"/>
        <v>446.45311487734961</v>
      </c>
      <c r="H524" s="719">
        <f t="shared" si="144"/>
        <v>311.4846653451234</v>
      </c>
      <c r="I524" s="712">
        <f t="shared" si="145"/>
        <v>310.4764948536436</v>
      </c>
      <c r="J524" s="712">
        <f t="shared" si="146"/>
        <v>309.76393684610156</v>
      </c>
      <c r="K524" s="712">
        <f t="shared" si="147"/>
        <v>309.33888478416651</v>
      </c>
      <c r="L524" s="712">
        <f t="shared" si="148"/>
        <v>309.19642997641211</v>
      </c>
      <c r="N524" s="582">
        <v>450</v>
      </c>
      <c r="O524" s="712">
        <f t="shared" si="149"/>
        <v>6.5494197805316166</v>
      </c>
      <c r="P524" s="712">
        <f t="shared" si="150"/>
        <v>1157.962651510732</v>
      </c>
      <c r="Q524" s="712">
        <f t="shared" si="151"/>
        <v>1141.9397655981204</v>
      </c>
      <c r="R524" s="712">
        <f t="shared" si="152"/>
        <v>1130.3494143980558</v>
      </c>
      <c r="S524" s="712">
        <f t="shared" si="153"/>
        <v>1123.2952295365722</v>
      </c>
      <c r="T524" s="712">
        <f t="shared" si="154"/>
        <v>1120.8394389089433</v>
      </c>
    </row>
    <row r="525" spans="2:20">
      <c r="B525" s="582">
        <v>451</v>
      </c>
      <c r="C525" s="712">
        <f t="shared" si="139"/>
        <v>6.5639740467105758</v>
      </c>
      <c r="D525" s="712">
        <f t="shared" si="140"/>
        <v>1550.8751868543216</v>
      </c>
      <c r="E525" s="712">
        <f t="shared" si="141"/>
        <v>1050.9030775360025</v>
      </c>
      <c r="F525" s="712">
        <f t="shared" si="142"/>
        <v>675.94409533225155</v>
      </c>
      <c r="G525" s="712">
        <f t="shared" si="143"/>
        <v>446.87643305741841</v>
      </c>
      <c r="H525" s="719">
        <f t="shared" si="144"/>
        <v>311.55855883345617</v>
      </c>
      <c r="I525" s="712">
        <f t="shared" si="145"/>
        <v>310.54768127306636</v>
      </c>
      <c r="J525" s="712">
        <f t="shared" si="146"/>
        <v>309.83317113065505</v>
      </c>
      <c r="K525" s="712">
        <f t="shared" si="147"/>
        <v>309.40693700711677</v>
      </c>
      <c r="L525" s="712">
        <f t="shared" si="148"/>
        <v>309.26407918764335</v>
      </c>
      <c r="N525" s="582">
        <v>451</v>
      </c>
      <c r="O525" s="712">
        <f t="shared" si="149"/>
        <v>6.5639740467105758</v>
      </c>
      <c r="P525" s="712">
        <f t="shared" si="150"/>
        <v>1158.9953516802495</v>
      </c>
      <c r="Q525" s="712">
        <f t="shared" si="151"/>
        <v>1143.0071639398618</v>
      </c>
      <c r="R525" s="712">
        <f t="shared" si="152"/>
        <v>1131.4417682636572</v>
      </c>
      <c r="S525" s="712">
        <f t="shared" si="153"/>
        <v>1124.4025684968278</v>
      </c>
      <c r="T525" s="712">
        <f t="shared" si="154"/>
        <v>1121.9516557586171</v>
      </c>
    </row>
    <row r="526" spans="2:20">
      <c r="B526" s="582">
        <v>452</v>
      </c>
      <c r="C526" s="712">
        <f t="shared" si="139"/>
        <v>6.5785283128895351</v>
      </c>
      <c r="D526" s="712">
        <f t="shared" si="140"/>
        <v>1550.9584112569264</v>
      </c>
      <c r="E526" s="712">
        <f t="shared" si="141"/>
        <v>1051.4668810019266</v>
      </c>
      <c r="F526" s="712">
        <f t="shared" si="142"/>
        <v>676.60205848958299</v>
      </c>
      <c r="G526" s="712">
        <f t="shared" si="143"/>
        <v>447.2992402989675</v>
      </c>
      <c r="H526" s="719">
        <f t="shared" si="144"/>
        <v>311.63262895899402</v>
      </c>
      <c r="I526" s="712">
        <f t="shared" si="145"/>
        <v>310.61904948809718</v>
      </c>
      <c r="J526" s="712">
        <f t="shared" si="146"/>
        <v>309.90259085649222</v>
      </c>
      <c r="K526" s="712">
        <f t="shared" si="147"/>
        <v>309.47517683300947</v>
      </c>
      <c r="L526" s="712">
        <f t="shared" si="148"/>
        <v>309.33191669786237</v>
      </c>
      <c r="N526" s="582">
        <v>452</v>
      </c>
      <c r="O526" s="712">
        <f t="shared" si="149"/>
        <v>6.5785283128895351</v>
      </c>
      <c r="P526" s="712">
        <f t="shared" si="150"/>
        <v>1160.0257819894573</v>
      </c>
      <c r="Q526" s="712">
        <f t="shared" si="151"/>
        <v>1144.072216155203</v>
      </c>
      <c r="R526" s="712">
        <f t="shared" si="152"/>
        <v>1132.5317211509719</v>
      </c>
      <c r="S526" s="712">
        <f t="shared" si="153"/>
        <v>1125.5074735417713</v>
      </c>
      <c r="T526" s="712">
        <f t="shared" si="154"/>
        <v>1123.0614279714473</v>
      </c>
    </row>
    <row r="527" spans="2:20">
      <c r="B527" s="582">
        <v>453</v>
      </c>
      <c r="C527" s="712">
        <f t="shared" si="139"/>
        <v>6.5930825790684935</v>
      </c>
      <c r="D527" s="712">
        <f t="shared" si="140"/>
        <v>1551.0413720089794</v>
      </c>
      <c r="E527" s="712">
        <f t="shared" si="141"/>
        <v>1052.0289417342181</v>
      </c>
      <c r="F527" s="712">
        <f t="shared" si="142"/>
        <v>677.25853644863946</v>
      </c>
      <c r="G527" s="712">
        <f t="shared" si="143"/>
        <v>447.72153529451629</v>
      </c>
      <c r="H527" s="719">
        <f t="shared" si="144"/>
        <v>311.70687534869143</v>
      </c>
      <c r="I527" s="712">
        <f t="shared" si="145"/>
        <v>310.69059913445625</v>
      </c>
      <c r="J527" s="712">
        <f t="shared" si="146"/>
        <v>309.9721956662471</v>
      </c>
      <c r="K527" s="712">
        <f t="shared" si="147"/>
        <v>309.54360390891037</v>
      </c>
      <c r="L527" s="712">
        <f t="shared" si="148"/>
        <v>309.39994215569737</v>
      </c>
      <c r="N527" s="582">
        <v>453</v>
      </c>
      <c r="O527" s="712">
        <f t="shared" si="149"/>
        <v>6.5930825790684935</v>
      </c>
      <c r="P527" s="712">
        <f t="shared" si="150"/>
        <v>1161.0539474274758</v>
      </c>
      <c r="Q527" s="712">
        <f t="shared" si="151"/>
        <v>1145.1349274008971</v>
      </c>
      <c r="R527" s="712">
        <f t="shared" si="152"/>
        <v>1133.6192783373156</v>
      </c>
      <c r="S527" s="712">
        <f t="shared" si="153"/>
        <v>1126.6099500211139</v>
      </c>
      <c r="T527" s="712">
        <f t="shared" si="154"/>
        <v>1124.1687609207106</v>
      </c>
    </row>
    <row r="528" spans="2:20">
      <c r="B528" s="582">
        <v>454</v>
      </c>
      <c r="C528" s="712">
        <f t="shared" si="139"/>
        <v>6.6076368452474528</v>
      </c>
      <c r="D528" s="712">
        <f t="shared" si="140"/>
        <v>1551.1240703368715</v>
      </c>
      <c r="E528" s="712">
        <f t="shared" si="141"/>
        <v>1052.5892675649457</v>
      </c>
      <c r="F528" s="712">
        <f t="shared" si="142"/>
        <v>677.9135324359188</v>
      </c>
      <c r="G528" s="712">
        <f t="shared" si="143"/>
        <v>448.14331676124385</v>
      </c>
      <c r="H528" s="719">
        <f t="shared" si="144"/>
        <v>311.78129762926147</v>
      </c>
      <c r="I528" s="712">
        <f t="shared" si="145"/>
        <v>310.76232984741785</v>
      </c>
      <c r="J528" s="712">
        <f t="shared" si="146"/>
        <v>310.04198520195604</v>
      </c>
      <c r="K528" s="712">
        <f t="shared" si="147"/>
        <v>309.61221788119423</v>
      </c>
      <c r="L528" s="712">
        <f t="shared" si="148"/>
        <v>309.46815520905415</v>
      </c>
      <c r="N528" s="582">
        <v>454</v>
      </c>
      <c r="O528" s="712">
        <f t="shared" si="149"/>
        <v>6.6076368452474528</v>
      </c>
      <c r="P528" s="712">
        <f t="shared" si="150"/>
        <v>1162.0798529724598</v>
      </c>
      <c r="Q528" s="712">
        <f t="shared" si="151"/>
        <v>1146.195302822362</v>
      </c>
      <c r="R528" s="712">
        <f t="shared" si="152"/>
        <v>1134.7044450884052</v>
      </c>
      <c r="S528" s="712">
        <f t="shared" si="153"/>
        <v>1127.7100032728085</v>
      </c>
      <c r="T528" s="712">
        <f t="shared" si="154"/>
        <v>1125.2736599678735</v>
      </c>
    </row>
    <row r="529" spans="2:20">
      <c r="B529" s="582">
        <v>455</v>
      </c>
      <c r="C529" s="712">
        <f t="shared" si="139"/>
        <v>6.622191111426412</v>
      </c>
      <c r="D529" s="712">
        <f t="shared" si="140"/>
        <v>1551.2065074588133</v>
      </c>
      <c r="E529" s="712">
        <f t="shared" si="141"/>
        <v>1053.1478662756172</v>
      </c>
      <c r="F529" s="712">
        <f t="shared" si="142"/>
        <v>678.5670496783523</v>
      </c>
      <c r="G529" s="712">
        <f t="shared" si="143"/>
        <v>448.5645834407681</v>
      </c>
      <c r="H529" s="719">
        <f t="shared" si="144"/>
        <v>311.85589542718651</v>
      </c>
      <c r="I529" s="712">
        <f t="shared" si="145"/>
        <v>310.83424126182308</v>
      </c>
      <c r="J529" s="712">
        <f t="shared" si="146"/>
        <v>310.11195910507166</v>
      </c>
      <c r="K529" s="712">
        <f t="shared" si="147"/>
        <v>309.68101839555982</v>
      </c>
      <c r="L529" s="712">
        <f t="shared" si="148"/>
        <v>309.53655550513133</v>
      </c>
      <c r="N529" s="582">
        <v>455</v>
      </c>
      <c r="O529" s="712">
        <f t="shared" si="149"/>
        <v>6.622191111426412</v>
      </c>
      <c r="P529" s="712">
        <f t="shared" si="150"/>
        <v>1163.1035035916223</v>
      </c>
      <c r="Q529" s="712">
        <f t="shared" si="151"/>
        <v>1147.2533475537061</v>
      </c>
      <c r="R529" s="712">
        <f t="shared" si="152"/>
        <v>1135.7872266583838</v>
      </c>
      <c r="S529" s="712">
        <f t="shared" si="153"/>
        <v>1128.8076386230746</v>
      </c>
      <c r="T529" s="712">
        <f t="shared" si="154"/>
        <v>1126.3761304626187</v>
      </c>
    </row>
    <row r="530" spans="2:20">
      <c r="B530" s="582">
        <v>456</v>
      </c>
      <c r="C530" s="712">
        <f t="shared" si="139"/>
        <v>6.6367453776053713</v>
      </c>
      <c r="D530" s="712">
        <f t="shared" si="140"/>
        <v>1551.2886845849064</v>
      </c>
      <c r="E530" s="712">
        <f t="shared" si="141"/>
        <v>1053.7047455975983</v>
      </c>
      <c r="F530" s="712">
        <f t="shared" si="142"/>
        <v>679.21909140318405</v>
      </c>
      <c r="G530" s="712">
        <f t="shared" si="143"/>
        <v>448.98533409892622</v>
      </c>
      <c r="H530" s="719">
        <f t="shared" si="144"/>
        <v>311.93066836872907</v>
      </c>
      <c r="I530" s="712">
        <f t="shared" si="145"/>
        <v>310.9063330120922</v>
      </c>
      <c r="J530" s="712">
        <f t="shared" si="146"/>
        <v>310.18211701647704</v>
      </c>
      <c r="K530" s="712">
        <f t="shared" si="147"/>
        <v>309.75000509704455</v>
      </c>
      <c r="L530" s="712">
        <f t="shared" si="148"/>
        <v>309.6051426904354</v>
      </c>
      <c r="N530" s="582">
        <v>456</v>
      </c>
      <c r="O530" s="712">
        <f t="shared" si="149"/>
        <v>6.6367453776053713</v>
      </c>
      <c r="P530" s="712">
        <f t="shared" si="150"/>
        <v>1164.124904241258</v>
      </c>
      <c r="Q530" s="712">
        <f t="shared" si="151"/>
        <v>1148.309066717753</v>
      </c>
      <c r="R530" s="712">
        <f t="shared" si="152"/>
        <v>1136.8676282898452</v>
      </c>
      <c r="S530" s="712">
        <f t="shared" si="153"/>
        <v>1129.9028613864257</v>
      </c>
      <c r="T530" s="712">
        <f t="shared" si="154"/>
        <v>1127.4761777428698</v>
      </c>
    </row>
    <row r="531" spans="2:20">
      <c r="B531" s="582">
        <v>457</v>
      </c>
      <c r="C531" s="712">
        <f t="shared" si="139"/>
        <v>6.6512996437843306</v>
      </c>
      <c r="D531" s="712">
        <f t="shared" si="140"/>
        <v>1551.3706029172104</v>
      </c>
      <c r="E531" s="712">
        <f t="shared" si="141"/>
        <v>1054.2599132125317</v>
      </c>
      <c r="F531" s="712">
        <f t="shared" si="142"/>
        <v>679.86966083785035</v>
      </c>
      <c r="G531" s="712">
        <f t="shared" si="143"/>
        <v>449.40556752555648</v>
      </c>
      <c r="H531" s="719">
        <f t="shared" si="144"/>
        <v>312.00561607994234</v>
      </c>
      <c r="I531" s="712">
        <f t="shared" si="145"/>
        <v>310.97860473223739</v>
      </c>
      <c r="J531" s="712">
        <f t="shared" si="146"/>
        <v>310.25245857649929</v>
      </c>
      <c r="K531" s="712">
        <f t="shared" si="147"/>
        <v>309.81917763003923</v>
      </c>
      <c r="L531" s="712">
        <f t="shared" si="148"/>
        <v>309.6739164107957</v>
      </c>
      <c r="N531" s="582">
        <v>457</v>
      </c>
      <c r="O531" s="712">
        <f t="shared" si="149"/>
        <v>6.6512996437843306</v>
      </c>
      <c r="P531" s="712">
        <f t="shared" si="150"/>
        <v>1165.144059866768</v>
      </c>
      <c r="Q531" s="712">
        <f t="shared" si="151"/>
        <v>1149.362465426067</v>
      </c>
      <c r="R531" s="712">
        <f t="shared" si="152"/>
        <v>1137.9456552138608</v>
      </c>
      <c r="S531" s="712">
        <f t="shared" si="153"/>
        <v>1130.9956768656932</v>
      </c>
      <c r="T531" s="712">
        <f t="shared" si="154"/>
        <v>1128.5738071348178</v>
      </c>
    </row>
    <row r="532" spans="2:20">
      <c r="B532" s="582">
        <v>458</v>
      </c>
      <c r="C532" s="712">
        <f t="shared" si="139"/>
        <v>6.6658539099632899</v>
      </c>
      <c r="D532" s="712">
        <f t="shared" si="140"/>
        <v>1551.4522636498132</v>
      </c>
      <c r="E532" s="712">
        <f t="shared" si="141"/>
        <v>1054.8133767527481</v>
      </c>
      <c r="F532" s="712">
        <f t="shared" si="142"/>
        <v>680.51876120986299</v>
      </c>
      <c r="G532" s="712">
        <f t="shared" si="143"/>
        <v>449.825282534282</v>
      </c>
      <c r="H532" s="719">
        <f t="shared" si="144"/>
        <v>312.08073818668078</v>
      </c>
      <c r="I532" s="712">
        <f t="shared" si="145"/>
        <v>311.05105605587482</v>
      </c>
      <c r="J532" s="712">
        <f t="shared" si="146"/>
        <v>310.32298342492345</v>
      </c>
      <c r="K532" s="712">
        <f t="shared" si="147"/>
        <v>309.88853563830241</v>
      </c>
      <c r="L532" s="712">
        <f t="shared" si="148"/>
        <v>309.74287631137895</v>
      </c>
      <c r="N532" s="582">
        <v>458</v>
      </c>
      <c r="O532" s="712">
        <f t="shared" si="149"/>
        <v>6.6658539099632899</v>
      </c>
      <c r="P532" s="712">
        <f t="shared" si="150"/>
        <v>1166.1609754026836</v>
      </c>
      <c r="Q532" s="712">
        <f t="shared" si="151"/>
        <v>1150.413548778977</v>
      </c>
      <c r="R532" s="712">
        <f t="shared" si="152"/>
        <v>1139.0213126500034</v>
      </c>
      <c r="S532" s="712">
        <f t="shared" si="153"/>
        <v>1132.0860903520536</v>
      </c>
      <c r="T532" s="712">
        <f t="shared" si="154"/>
        <v>1129.6690239529469</v>
      </c>
    </row>
    <row r="533" spans="2:20">
      <c r="B533" s="582">
        <v>459</v>
      </c>
      <c r="C533" s="712">
        <f t="shared" si="139"/>
        <v>6.6804081761422491</v>
      </c>
      <c r="D533" s="712">
        <f t="shared" si="140"/>
        <v>1551.5336679688969</v>
      </c>
      <c r="E533" s="712">
        <f t="shared" si="141"/>
        <v>1055.3651438016777</v>
      </c>
      <c r="F533" s="712">
        <f t="shared" si="142"/>
        <v>681.16639574669227</v>
      </c>
      <c r="G533" s="712">
        <f t="shared" si="143"/>
        <v>450.24447796229532</v>
      </c>
      <c r="H533" s="719">
        <f t="shared" si="144"/>
        <v>312.15603431461045</v>
      </c>
      <c r="I533" s="712">
        <f t="shared" si="145"/>
        <v>311.12368661623725</v>
      </c>
      <c r="J533" s="712">
        <f t="shared" si="146"/>
        <v>310.39369120100588</v>
      </c>
      <c r="K533" s="712">
        <f t="shared" si="147"/>
        <v>309.95807876497497</v>
      </c>
      <c r="L533" s="712">
        <f t="shared" si="148"/>
        <v>309.81202203670426</v>
      </c>
      <c r="N533" s="582">
        <v>459</v>
      </c>
      <c r="O533" s="712">
        <f t="shared" si="149"/>
        <v>6.6804081761422491</v>
      </c>
      <c r="P533" s="712">
        <f t="shared" si="150"/>
        <v>1167.1756557726897</v>
      </c>
      <c r="Q533" s="712">
        <f t="shared" si="151"/>
        <v>1151.4623218656009</v>
      </c>
      <c r="R533" s="712">
        <f t="shared" si="152"/>
        <v>1140.0946058063741</v>
      </c>
      <c r="S533" s="712">
        <f t="shared" si="153"/>
        <v>1133.1741071250528</v>
      </c>
      <c r="T533" s="712">
        <f t="shared" si="154"/>
        <v>1130.76183350006</v>
      </c>
    </row>
    <row r="534" spans="2:20">
      <c r="B534" s="582">
        <v>460</v>
      </c>
      <c r="C534" s="712">
        <f t="shared" si="139"/>
        <v>6.6949624423212075</v>
      </c>
      <c r="D534" s="712">
        <f t="shared" si="140"/>
        <v>1551.6148170528063</v>
      </c>
      <c r="E534" s="712">
        <f t="shared" si="141"/>
        <v>1055.9152218942534</v>
      </c>
      <c r="F534" s="712">
        <f t="shared" si="142"/>
        <v>681.81256767565424</v>
      </c>
      <c r="G534" s="712">
        <f t="shared" si="143"/>
        <v>450.66315267014494</v>
      </c>
      <c r="H534" s="719">
        <f t="shared" si="144"/>
        <v>312.2315040892193</v>
      </c>
      <c r="I534" s="712">
        <f t="shared" si="145"/>
        <v>311.19649604618564</v>
      </c>
      <c r="J534" s="712">
        <f t="shared" si="146"/>
        <v>310.46458154348784</v>
      </c>
      <c r="K534" s="712">
        <f t="shared" si="147"/>
        <v>310.02780665259422</v>
      </c>
      <c r="L534" s="712">
        <f t="shared" si="148"/>
        <v>309.88135323065728</v>
      </c>
      <c r="N534" s="582">
        <v>460</v>
      </c>
      <c r="O534" s="712">
        <f t="shared" si="149"/>
        <v>6.6949624423212075</v>
      </c>
      <c r="P534" s="712">
        <f t="shared" si="150"/>
        <v>1168.1881058896495</v>
      </c>
      <c r="Q534" s="712">
        <f t="shared" si="151"/>
        <v>1152.5087897638712</v>
      </c>
      <c r="R534" s="712">
        <f t="shared" si="152"/>
        <v>1141.1655398796263</v>
      </c>
      <c r="S534" s="712">
        <f t="shared" si="153"/>
        <v>1134.2597324526334</v>
      </c>
      <c r="T534" s="712">
        <f t="shared" si="154"/>
        <v>1131.8522410673045</v>
      </c>
    </row>
    <row r="535" spans="2:20">
      <c r="B535" s="582">
        <v>461</v>
      </c>
      <c r="C535" s="712">
        <f t="shared" si="139"/>
        <v>6.7095167085001668</v>
      </c>
      <c r="D535" s="712">
        <f t="shared" si="140"/>
        <v>1551.695712072114</v>
      </c>
      <c r="E535" s="712">
        <f t="shared" si="141"/>
        <v>1056.4636185173129</v>
      </c>
      <c r="F535" s="712">
        <f t="shared" si="142"/>
        <v>682.45728022379774</v>
      </c>
      <c r="G535" s="712">
        <f t="shared" si="143"/>
        <v>451.08130554152319</v>
      </c>
      <c r="H535" s="719">
        <f t="shared" si="144"/>
        <v>312.30714713582756</v>
      </c>
      <c r="I535" s="712">
        <f t="shared" si="145"/>
        <v>311.26948397822173</v>
      </c>
      <c r="J535" s="712">
        <f t="shared" si="146"/>
        <v>310.5356540906086</v>
      </c>
      <c r="K535" s="712">
        <f t="shared" si="147"/>
        <v>310.09771894310808</v>
      </c>
      <c r="L535" s="712">
        <f t="shared" si="148"/>
        <v>309.95086953650491</v>
      </c>
      <c r="N535" s="582">
        <v>461</v>
      </c>
      <c r="O535" s="712">
        <f t="shared" si="149"/>
        <v>6.7095167085001668</v>
      </c>
      <c r="P535" s="712">
        <f t="shared" si="150"/>
        <v>1169.1983306556272</v>
      </c>
      <c r="Q535" s="712">
        <f t="shared" si="151"/>
        <v>1153.5529575405594</v>
      </c>
      <c r="R535" s="712">
        <f t="shared" si="152"/>
        <v>1142.2341200549909</v>
      </c>
      <c r="S535" s="712">
        <f t="shared" si="153"/>
        <v>1135.3429715911582</v>
      </c>
      <c r="T535" s="712">
        <f t="shared" si="154"/>
        <v>1132.9402519341984</v>
      </c>
    </row>
    <row r="536" spans="2:20">
      <c r="B536" s="582">
        <v>462</v>
      </c>
      <c r="C536" s="712">
        <f t="shared" si="139"/>
        <v>6.7240709746791261</v>
      </c>
      <c r="D536" s="712">
        <f t="shared" si="140"/>
        <v>1551.7763541896868</v>
      </c>
      <c r="E536" s="712">
        <f t="shared" si="141"/>
        <v>1057.0103411099967</v>
      </c>
      <c r="F536" s="712">
        <f t="shared" si="142"/>
        <v>683.100536617795</v>
      </c>
      <c r="G536" s="712">
        <f t="shared" si="143"/>
        <v>451.49893548305533</v>
      </c>
      <c r="H536" s="719">
        <f t="shared" si="144"/>
        <v>312.38296307959769</v>
      </c>
      <c r="I536" s="712">
        <f t="shared" si="145"/>
        <v>311.34265004449935</v>
      </c>
      <c r="J536" s="712">
        <f t="shared" si="146"/>
        <v>310.60690848011899</v>
      </c>
      <c r="K536" s="712">
        <f t="shared" si="147"/>
        <v>310.16781527788891</v>
      </c>
      <c r="L536" s="712">
        <f t="shared" si="148"/>
        <v>310.02057059690935</v>
      </c>
      <c r="N536" s="582">
        <v>462</v>
      </c>
      <c r="O536" s="712">
        <f t="shared" si="149"/>
        <v>6.7240709746791261</v>
      </c>
      <c r="P536" s="712">
        <f t="shared" si="150"/>
        <v>1170.2063349619129</v>
      </c>
      <c r="Q536" s="712">
        <f t="shared" si="151"/>
        <v>1154.5948302512998</v>
      </c>
      <c r="R536" s="712">
        <f t="shared" si="152"/>
        <v>1143.3003515063019</v>
      </c>
      <c r="S536" s="712">
        <f t="shared" si="153"/>
        <v>1136.4238297854365</v>
      </c>
      <c r="T536" s="712">
        <f t="shared" si="154"/>
        <v>1134.0258713686549</v>
      </c>
    </row>
    <row r="537" spans="2:20">
      <c r="B537" s="582">
        <v>463</v>
      </c>
      <c r="C537" s="712">
        <f t="shared" si="139"/>
        <v>6.7386252408580853</v>
      </c>
      <c r="D537" s="712">
        <f t="shared" si="140"/>
        <v>1551.8567445607507</v>
      </c>
      <c r="E537" s="712">
        <f t="shared" si="141"/>
        <v>1057.5553970641417</v>
      </c>
      <c r="F537" s="712">
        <f t="shared" si="142"/>
        <v>683.74234008383291</v>
      </c>
      <c r="G537" s="712">
        <f t="shared" si="143"/>
        <v>451.91604142409051</v>
      </c>
      <c r="H537" s="719">
        <f t="shared" si="144"/>
        <v>312.45895154554449</v>
      </c>
      <c r="I537" s="712">
        <f t="shared" si="145"/>
        <v>311.41599387683658</v>
      </c>
      <c r="J537" s="712">
        <f t="shared" si="146"/>
        <v>310.67834434929409</v>
      </c>
      <c r="K537" s="712">
        <f t="shared" si="147"/>
        <v>310.23809529774763</v>
      </c>
      <c r="L537" s="712">
        <f t="shared" si="148"/>
        <v>310.09045605394215</v>
      </c>
      <c r="N537" s="582">
        <v>463</v>
      </c>
      <c r="O537" s="712">
        <f t="shared" si="149"/>
        <v>6.7386252408580853</v>
      </c>
      <c r="P537" s="712">
        <f t="shared" si="150"/>
        <v>1171.2121236890457</v>
      </c>
      <c r="Q537" s="712">
        <f t="shared" si="151"/>
        <v>1155.6344129406148</v>
      </c>
      <c r="R537" s="712">
        <f t="shared" si="152"/>
        <v>1144.364239396022</v>
      </c>
      <c r="S537" s="712">
        <f t="shared" si="153"/>
        <v>1137.5023122687503</v>
      </c>
      <c r="T537" s="712">
        <f t="shared" si="154"/>
        <v>1135.1091046270085</v>
      </c>
    </row>
    <row r="538" spans="2:20">
      <c r="B538" s="582">
        <v>464</v>
      </c>
      <c r="C538" s="712">
        <f t="shared" si="139"/>
        <v>6.7531795070370446</v>
      </c>
      <c r="D538" s="712">
        <f t="shared" si="140"/>
        <v>1551.9368843329551</v>
      </c>
      <c r="E538" s="712">
        <f t="shared" si="141"/>
        <v>1058.0987937246712</v>
      </c>
      <c r="F538" s="712">
        <f t="shared" si="142"/>
        <v>684.38269384750686</v>
      </c>
      <c r="G538" s="712">
        <f t="shared" si="143"/>
        <v>452.33262231649377</v>
      </c>
      <c r="H538" s="719">
        <f t="shared" si="144"/>
        <v>312.53511215854485</v>
      </c>
      <c r="I538" s="712">
        <f t="shared" si="145"/>
        <v>311.48951510672737</v>
      </c>
      <c r="J538" s="712">
        <f t="shared" si="146"/>
        <v>310.74996133494625</v>
      </c>
      <c r="K538" s="712">
        <f t="shared" si="147"/>
        <v>310.30855864294733</v>
      </c>
      <c r="L538" s="712">
        <f t="shared" si="148"/>
        <v>310.16052554909857</v>
      </c>
      <c r="N538" s="582">
        <v>464</v>
      </c>
      <c r="O538" s="712">
        <f t="shared" si="149"/>
        <v>6.7531795070370446</v>
      </c>
      <c r="P538" s="712">
        <f t="shared" si="150"/>
        <v>1172.2157017068366</v>
      </c>
      <c r="Q538" s="712">
        <f t="shared" si="151"/>
        <v>1156.6717106419392</v>
      </c>
      <c r="R538" s="712">
        <f t="shared" si="152"/>
        <v>1145.4257888752659</v>
      </c>
      <c r="S538" s="712">
        <f t="shared" si="153"/>
        <v>1138.5784242628783</v>
      </c>
      <c r="T538" s="712">
        <f t="shared" si="154"/>
        <v>1136.1899569540406</v>
      </c>
    </row>
    <row r="539" spans="2:20">
      <c r="B539" s="582">
        <v>465</v>
      </c>
      <c r="C539" s="712">
        <f t="shared" si="139"/>
        <v>6.7677337732160039</v>
      </c>
      <c r="D539" s="712">
        <f t="shared" si="140"/>
        <v>1552.0167746464367</v>
      </c>
      <c r="E539" s="712">
        <f t="shared" si="141"/>
        <v>1058.6405383899801</v>
      </c>
      <c r="F539" s="712">
        <f t="shared" si="142"/>
        <v>685.02160113371588</v>
      </c>
      <c r="G539" s="712">
        <f t="shared" si="143"/>
        <v>452.74867713443979</v>
      </c>
      <c r="H539" s="719">
        <f t="shared" si="144"/>
        <v>312.61144454334772</v>
      </c>
      <c r="I539" s="712">
        <f t="shared" si="145"/>
        <v>311.56321336535291</v>
      </c>
      <c r="J539" s="712">
        <f t="shared" si="146"/>
        <v>310.82175907343822</v>
      </c>
      <c r="K539" s="712">
        <f t="shared" si="147"/>
        <v>310.3792049532168</v>
      </c>
      <c r="L539" s="712">
        <f t="shared" si="148"/>
        <v>310.230778723311</v>
      </c>
      <c r="N539" s="582">
        <v>465</v>
      </c>
      <c r="O539" s="712">
        <f t="shared" si="149"/>
        <v>6.7677337732160039</v>
      </c>
      <c r="P539" s="712">
        <f t="shared" si="150"/>
        <v>1173.2170738743937</v>
      </c>
      <c r="Q539" s="712">
        <f t="shared" si="151"/>
        <v>1157.7067283776441</v>
      </c>
      <c r="R539" s="712">
        <f t="shared" si="152"/>
        <v>1146.4850050838268</v>
      </c>
      <c r="S539" s="712">
        <f t="shared" si="153"/>
        <v>1139.6521709781225</v>
      </c>
      <c r="T539" s="712">
        <f t="shared" si="154"/>
        <v>1137.268433583004</v>
      </c>
    </row>
    <row r="540" spans="2:20">
      <c r="B540" s="582">
        <v>466</v>
      </c>
      <c r="C540" s="712">
        <f t="shared" si="139"/>
        <v>6.7822880393949632</v>
      </c>
      <c r="D540" s="712">
        <f t="shared" si="140"/>
        <v>1552.0964166338829</v>
      </c>
      <c r="E540" s="712">
        <f t="shared" si="141"/>
        <v>1059.1806383123198</v>
      </c>
      <c r="F540" s="712">
        <f t="shared" si="142"/>
        <v>685.65906516655957</v>
      </c>
      <c r="G540" s="712">
        <f t="shared" si="143"/>
        <v>453.16420487420783</v>
      </c>
      <c r="H540" s="719">
        <f t="shared" si="144"/>
        <v>312.68794832458366</v>
      </c>
      <c r="I540" s="712">
        <f t="shared" si="145"/>
        <v>311.63708828359313</v>
      </c>
      <c r="J540" s="712">
        <f t="shared" si="146"/>
        <v>310.8937372006954</v>
      </c>
      <c r="K540" s="712">
        <f t="shared" si="147"/>
        <v>310.45003386776403</v>
      </c>
      <c r="L540" s="712">
        <f t="shared" si="148"/>
        <v>310.30121521696299</v>
      </c>
      <c r="N540" s="582">
        <v>466</v>
      </c>
      <c r="O540" s="712">
        <f t="shared" si="149"/>
        <v>6.7822880393949632</v>
      </c>
      <c r="P540" s="712">
        <f t="shared" si="150"/>
        <v>1174.2162450401443</v>
      </c>
      <c r="Q540" s="712">
        <f t="shared" si="151"/>
        <v>1158.7394711590614</v>
      </c>
      <c r="R540" s="712">
        <f t="shared" si="152"/>
        <v>1147.5418931502004</v>
      </c>
      <c r="S540" s="712">
        <f t="shared" si="153"/>
        <v>1140.7235576133321</v>
      </c>
      <c r="T540" s="712">
        <f t="shared" si="154"/>
        <v>1138.3445397356495</v>
      </c>
    </row>
    <row r="541" spans="2:20">
      <c r="B541" s="582">
        <v>467</v>
      </c>
      <c r="C541" s="712">
        <f t="shared" si="139"/>
        <v>6.7968423055739215</v>
      </c>
      <c r="D541" s="712">
        <f t="shared" si="140"/>
        <v>1552.1758114205938</v>
      </c>
      <c r="E541" s="712">
        <f t="shared" si="141"/>
        <v>1059.7191006981755</v>
      </c>
      <c r="F541" s="712">
        <f t="shared" si="142"/>
        <v>686.29508916923714</v>
      </c>
      <c r="G541" s="712">
        <f t="shared" si="143"/>
        <v>453.57920455397834</v>
      </c>
      <c r="H541" s="719">
        <f t="shared" si="144"/>
        <v>312.76462312677461</v>
      </c>
      <c r="I541" s="712">
        <f t="shared" si="145"/>
        <v>311.71113949203823</v>
      </c>
      <c r="J541" s="712">
        <f t="shared" si="146"/>
        <v>310.96589535221881</v>
      </c>
      <c r="K541" s="712">
        <f t="shared" si="147"/>
        <v>310.52104502528971</v>
      </c>
      <c r="L541" s="712">
        <f t="shared" si="148"/>
        <v>310.3718346699028</v>
      </c>
      <c r="N541" s="582">
        <v>467</v>
      </c>
      <c r="O541" s="712">
        <f t="shared" si="149"/>
        <v>6.7968423055739215</v>
      </c>
      <c r="P541" s="712">
        <f t="shared" si="150"/>
        <v>1175.2132200418591</v>
      </c>
      <c r="Q541" s="712">
        <f t="shared" si="151"/>
        <v>1159.7699439865085</v>
      </c>
      <c r="R541" s="712">
        <f t="shared" si="152"/>
        <v>1148.5964581916101</v>
      </c>
      <c r="S541" s="712">
        <f t="shared" si="153"/>
        <v>1141.7925893559295</v>
      </c>
      <c r="T541" s="712">
        <f t="shared" si="154"/>
        <v>1139.4182806222507</v>
      </c>
    </row>
    <row r="542" spans="2:20">
      <c r="B542" s="582">
        <v>468</v>
      </c>
      <c r="C542" s="712">
        <f t="shared" si="139"/>
        <v>6.8113965717528808</v>
      </c>
      <c r="D542" s="712">
        <f t="shared" si="140"/>
        <v>1552.2549601245455</v>
      </c>
      <c r="E542" s="712">
        <f t="shared" si="141"/>
        <v>1060.2559327086417</v>
      </c>
      <c r="F542" s="712">
        <f t="shared" si="142"/>
        <v>686.92967636394781</v>
      </c>
      <c r="G542" s="712">
        <f t="shared" si="143"/>
        <v>453.99367521363064</v>
      </c>
      <c r="H542" s="719">
        <f t="shared" si="144"/>
        <v>312.84146857434325</v>
      </c>
      <c r="I542" s="712">
        <f t="shared" si="145"/>
        <v>311.78536662099953</v>
      </c>
      <c r="J542" s="712">
        <f t="shared" si="146"/>
        <v>311.03823316309729</v>
      </c>
      <c r="K542" s="712">
        <f t="shared" si="147"/>
        <v>310.59223806400036</v>
      </c>
      <c r="L542" s="712">
        <f t="shared" si="148"/>
        <v>310.44263672145678</v>
      </c>
      <c r="N542" s="582">
        <v>468</v>
      </c>
      <c r="O542" s="712">
        <f t="shared" si="149"/>
        <v>6.8113965717528808</v>
      </c>
      <c r="P542" s="712">
        <f t="shared" si="150"/>
        <v>1176.2080037066758</v>
      </c>
      <c r="Q542" s="712">
        <f t="shared" si="151"/>
        <v>1160.7981518493118</v>
      </c>
      <c r="R542" s="712">
        <f t="shared" si="152"/>
        <v>1149.6487053140322</v>
      </c>
      <c r="S542" s="712">
        <f t="shared" si="153"/>
        <v>1142.8592713819351</v>
      </c>
      <c r="T542" s="712">
        <f t="shared" si="154"/>
        <v>1140.4896614416284</v>
      </c>
    </row>
    <row r="543" spans="2:20">
      <c r="B543" s="582">
        <v>469</v>
      </c>
      <c r="C543" s="712">
        <f t="shared" si="139"/>
        <v>6.8259508379318401</v>
      </c>
      <c r="D543" s="712">
        <f t="shared" si="140"/>
        <v>1552.3338638564494</v>
      </c>
      <c r="E543" s="712">
        <f t="shared" si="141"/>
        <v>1060.791141459795</v>
      </c>
      <c r="F543" s="712">
        <f t="shared" si="142"/>
        <v>687.56282997179278</v>
      </c>
      <c r="G543" s="712">
        <f t="shared" si="143"/>
        <v>454.40761591454253</v>
      </c>
      <c r="H543" s="719">
        <f t="shared" si="144"/>
        <v>312.91848429162246</v>
      </c>
      <c r="I543" s="712">
        <f t="shared" si="145"/>
        <v>311.85976930052078</v>
      </c>
      <c r="J543" s="712">
        <f t="shared" si="146"/>
        <v>311.11075026802001</v>
      </c>
      <c r="K543" s="712">
        <f t="shared" si="147"/>
        <v>310.66361262162127</v>
      </c>
      <c r="L543" s="712">
        <f t="shared" si="148"/>
        <v>310.51362101044293</v>
      </c>
      <c r="N543" s="582">
        <v>469</v>
      </c>
      <c r="O543" s="712">
        <f t="shared" si="149"/>
        <v>6.8259508379318401</v>
      </c>
      <c r="P543" s="712">
        <f t="shared" si="150"/>
        <v>1177.2006008511214</v>
      </c>
      <c r="Q543" s="712">
        <f t="shared" si="151"/>
        <v>1161.8240997258317</v>
      </c>
      <c r="R543" s="712">
        <f t="shared" si="152"/>
        <v>1150.6986396122193</v>
      </c>
      <c r="S543" s="712">
        <f t="shared" si="153"/>
        <v>1143.9236088559928</v>
      </c>
      <c r="T543" s="712">
        <f t="shared" si="154"/>
        <v>1141.5586873811772</v>
      </c>
    </row>
    <row r="544" spans="2:20">
      <c r="B544" s="582">
        <v>470</v>
      </c>
      <c r="C544" s="712">
        <f t="shared" si="139"/>
        <v>6.8405051041107994</v>
      </c>
      <c r="D544" s="712">
        <f t="shared" si="140"/>
        <v>1552.4125237198145</v>
      </c>
      <c r="E544" s="712">
        <f t="shared" si="141"/>
        <v>1061.3247340230621</v>
      </c>
      <c r="F544" s="712">
        <f t="shared" si="142"/>
        <v>688.19455321267935</v>
      </c>
      <c r="G544" s="712">
        <f t="shared" si="143"/>
        <v>454.82102573939079</v>
      </c>
      <c r="H544" s="719">
        <f t="shared" si="144"/>
        <v>312.99566990286485</v>
      </c>
      <c r="I544" s="712">
        <f t="shared" si="145"/>
        <v>311.93434716038928</v>
      </c>
      <c r="J544" s="712">
        <f t="shared" si="146"/>
        <v>311.18344630128865</v>
      </c>
      <c r="K544" s="712">
        <f t="shared" si="147"/>
        <v>310.73516833540992</v>
      </c>
      <c r="L544" s="712">
        <f t="shared" si="148"/>
        <v>310.58478717518392</v>
      </c>
      <c r="N544" s="582">
        <v>470</v>
      </c>
      <c r="O544" s="712">
        <f t="shared" si="149"/>
        <v>6.8405051041107994</v>
      </c>
      <c r="P544" s="712">
        <f t="shared" si="150"/>
        <v>1178.1910162811369</v>
      </c>
      <c r="Q544" s="712">
        <f t="shared" si="151"/>
        <v>1162.8477925834859</v>
      </c>
      <c r="R544" s="712">
        <f t="shared" si="152"/>
        <v>1151.7462661697264</v>
      </c>
      <c r="S544" s="712">
        <f t="shared" si="153"/>
        <v>1144.9856069313942</v>
      </c>
      <c r="T544" s="712">
        <f t="shared" si="154"/>
        <v>1142.6253636168894</v>
      </c>
    </row>
    <row r="545" spans="2:20">
      <c r="B545" s="582">
        <v>471</v>
      </c>
      <c r="C545" s="712">
        <f t="shared" si="139"/>
        <v>6.8550593702897586</v>
      </c>
      <c r="D545" s="712">
        <f t="shared" si="140"/>
        <v>1552.4909408110079</v>
      </c>
      <c r="E545" s="712">
        <f t="shared" si="141"/>
        <v>1061.8567174255836</v>
      </c>
      <c r="F545" s="712">
        <f t="shared" si="142"/>
        <v>688.82484930522651</v>
      </c>
      <c r="G545" s="712">
        <f t="shared" si="143"/>
        <v>455.23390379195342</v>
      </c>
      <c r="H545" s="719">
        <f t="shared" si="144"/>
        <v>313.07302503225168</v>
      </c>
      <c r="I545" s="712">
        <f t="shared" si="145"/>
        <v>312.00909983014657</v>
      </c>
      <c r="J545" s="712">
        <f t="shared" si="146"/>
        <v>311.25632089682955</v>
      </c>
      <c r="K545" s="712">
        <f t="shared" si="147"/>
        <v>310.80690484216836</v>
      </c>
      <c r="L545" s="712">
        <f t="shared" si="148"/>
        <v>310.65613485352048</v>
      </c>
      <c r="N545" s="582">
        <v>471</v>
      </c>
      <c r="O545" s="712">
        <f t="shared" si="149"/>
        <v>6.8550593702897586</v>
      </c>
      <c r="P545" s="712">
        <f t="shared" si="150"/>
        <v>1179.1792547920995</v>
      </c>
      <c r="Q545" s="712">
        <f t="shared" si="151"/>
        <v>1163.8692353787737</v>
      </c>
      <c r="R545" s="712">
        <f t="shared" si="152"/>
        <v>1152.7915900589346</v>
      </c>
      <c r="S545" s="712">
        <f t="shared" si="153"/>
        <v>1146.0452707501049</v>
      </c>
      <c r="T545" s="712">
        <f t="shared" si="154"/>
        <v>1143.6896953133801</v>
      </c>
    </row>
    <row r="546" spans="2:20">
      <c r="B546" s="582">
        <v>472</v>
      </c>
      <c r="C546" s="712">
        <f t="shared" si="139"/>
        <v>6.8696136364687179</v>
      </c>
      <c r="D546" s="712">
        <f t="shared" si="140"/>
        <v>1552.5691162193132</v>
      </c>
      <c r="E546" s="712">
        <f t="shared" si="141"/>
        <v>1062.3870986505772</v>
      </c>
      <c r="F546" s="712">
        <f t="shared" si="142"/>
        <v>689.4537214666716</v>
      </c>
      <c r="G546" s="712">
        <f t="shared" si="143"/>
        <v>455.64624919691317</v>
      </c>
      <c r="H546" s="719">
        <f t="shared" si="144"/>
        <v>313.15054930390198</v>
      </c>
      <c r="I546" s="712">
        <f t="shared" si="145"/>
        <v>312.0840269390992</v>
      </c>
      <c r="J546" s="712">
        <f t="shared" si="146"/>
        <v>311.32937368820569</v>
      </c>
      <c r="K546" s="712">
        <f t="shared" si="147"/>
        <v>310.87882177825634</v>
      </c>
      <c r="L546" s="712">
        <f t="shared" si="148"/>
        <v>310.72766368282402</v>
      </c>
      <c r="N546" s="582">
        <v>472</v>
      </c>
      <c r="O546" s="712">
        <f t="shared" si="149"/>
        <v>6.8696136364687179</v>
      </c>
      <c r="P546" s="712">
        <f t="shared" si="150"/>
        <v>1180.1653211688465</v>
      </c>
      <c r="Q546" s="712">
        <f t="shared" si="151"/>
        <v>1164.8884330573003</v>
      </c>
      <c r="R546" s="712">
        <f t="shared" si="152"/>
        <v>1153.8346163410763</v>
      </c>
      <c r="S546" s="712">
        <f t="shared" si="153"/>
        <v>1147.1026054427873</v>
      </c>
      <c r="T546" s="712">
        <f t="shared" si="154"/>
        <v>1144.7516876239142</v>
      </c>
    </row>
    <row r="547" spans="2:20">
      <c r="B547" s="582">
        <v>473</v>
      </c>
      <c r="C547" s="712">
        <f t="shared" si="139"/>
        <v>6.8841679026476772</v>
      </c>
      <c r="D547" s="712">
        <f t="shared" si="140"/>
        <v>1552.6470510269899</v>
      </c>
      <c r="E547" s="712">
        <f t="shared" si="141"/>
        <v>1062.915884637694</v>
      </c>
      <c r="F547" s="712">
        <f t="shared" si="142"/>
        <v>690.08117291277892</v>
      </c>
      <c r="G547" s="712">
        <f t="shared" si="143"/>
        <v>456.0580610996625</v>
      </c>
      <c r="H547" s="719">
        <f t="shared" si="144"/>
        <v>313.22824234188187</v>
      </c>
      <c r="I547" s="712">
        <f t="shared" si="145"/>
        <v>312.15912811632961</v>
      </c>
      <c r="J547" s="712">
        <f t="shared" si="146"/>
        <v>311.40260430862838</v>
      </c>
      <c r="K547" s="712">
        <f t="shared" si="147"/>
        <v>310.95091877960374</v>
      </c>
      <c r="L547" s="712">
        <f t="shared" si="148"/>
        <v>310.79937330000985</v>
      </c>
      <c r="N547" s="582">
        <v>473</v>
      </c>
      <c r="O547" s="712">
        <f t="shared" si="149"/>
        <v>6.8841679026476772</v>
      </c>
      <c r="P547" s="712">
        <f t="shared" si="150"/>
        <v>1181.1492201856979</v>
      </c>
      <c r="Q547" s="712">
        <f t="shared" si="151"/>
        <v>1165.9053905538003</v>
      </c>
      <c r="R547" s="712">
        <f t="shared" si="152"/>
        <v>1154.8753500662592</v>
      </c>
      <c r="S547" s="712">
        <f t="shared" si="153"/>
        <v>1148.1576161288276</v>
      </c>
      <c r="T547" s="712">
        <f t="shared" si="154"/>
        <v>1145.8113456904282</v>
      </c>
    </row>
    <row r="548" spans="2:20">
      <c r="B548" s="582">
        <v>474</v>
      </c>
      <c r="C548" s="712">
        <f t="shared" si="139"/>
        <v>6.8987221688266356</v>
      </c>
      <c r="D548" s="712">
        <f t="shared" si="140"/>
        <v>1552.7247463093327</v>
      </c>
      <c r="E548" s="712">
        <f t="shared" si="141"/>
        <v>1063.4430822833751</v>
      </c>
      <c r="F548" s="712">
        <f t="shared" si="142"/>
        <v>690.70720685775041</v>
      </c>
      <c r="G548" s="712">
        <f t="shared" si="143"/>
        <v>456.46933866610971</v>
      </c>
      <c r="H548" s="719">
        <f t="shared" si="144"/>
        <v>313.30610377021321</v>
      </c>
      <c r="I548" s="712">
        <f t="shared" si="145"/>
        <v>312.23440299070654</v>
      </c>
      <c r="J548" s="712">
        <f t="shared" si="146"/>
        <v>311.47601239096952</v>
      </c>
      <c r="K548" s="712">
        <f t="shared" si="147"/>
        <v>311.02319548172312</v>
      </c>
      <c r="L548" s="712">
        <f t="shared" si="148"/>
        <v>310.87126334154982</v>
      </c>
      <c r="N548" s="582">
        <v>474</v>
      </c>
      <c r="O548" s="712">
        <f t="shared" si="149"/>
        <v>6.8987221688266356</v>
      </c>
      <c r="P548" s="712">
        <f t="shared" si="150"/>
        <v>1182.1309566064801</v>
      </c>
      <c r="Q548" s="712">
        <f t="shared" si="151"/>
        <v>1166.9201127921624</v>
      </c>
      <c r="R548" s="712">
        <f t="shared" si="152"/>
        <v>1155.9137962734908</v>
      </c>
      <c r="S548" s="712">
        <f t="shared" si="153"/>
        <v>1149.2103079163596</v>
      </c>
      <c r="T548" s="712">
        <f t="shared" si="154"/>
        <v>1146.8686746435574</v>
      </c>
    </row>
    <row r="549" spans="2:20">
      <c r="B549" s="582">
        <v>475</v>
      </c>
      <c r="C549" s="712">
        <f t="shared" si="139"/>
        <v>6.9132764350055949</v>
      </c>
      <c r="D549" s="712">
        <f t="shared" si="140"/>
        <v>1552.8022031347284</v>
      </c>
      <c r="E549" s="712">
        <f t="shared" si="141"/>
        <v>1063.9686984412008</v>
      </c>
      <c r="F549" s="712">
        <f t="shared" si="142"/>
        <v>691.33182651413699</v>
      </c>
      <c r="G549" s="712">
        <f t="shared" si="143"/>
        <v>456.88008108248692</v>
      </c>
      <c r="H549" s="719">
        <f t="shared" si="144"/>
        <v>313.38413321288266</v>
      </c>
      <c r="I549" s="712">
        <f t="shared" si="145"/>
        <v>312.30985119089547</v>
      </c>
      <c r="J549" s="712">
        <f t="shared" si="146"/>
        <v>311.54959756777282</v>
      </c>
      <c r="K549" s="712">
        <f t="shared" si="147"/>
        <v>311.09565151972208</v>
      </c>
      <c r="L549" s="712">
        <f t="shared" si="148"/>
        <v>310.9433334434849</v>
      </c>
      <c r="N549" s="582">
        <v>475</v>
      </c>
      <c r="O549" s="712">
        <f t="shared" si="149"/>
        <v>6.9132764350055949</v>
      </c>
      <c r="P549" s="712">
        <f t="shared" si="150"/>
        <v>1183.1105351845486</v>
      </c>
      <c r="Q549" s="712">
        <f t="shared" si="151"/>
        <v>1167.9326046854519</v>
      </c>
      <c r="R549" s="712">
        <f t="shared" si="152"/>
        <v>1156.9499599907031</v>
      </c>
      <c r="S549" s="712">
        <f t="shared" si="153"/>
        <v>1150.2606859022892</v>
      </c>
      <c r="T549" s="712">
        <f t="shared" si="154"/>
        <v>1147.9236796026598</v>
      </c>
    </row>
    <row r="550" spans="2:20">
      <c r="B550" s="582">
        <v>476</v>
      </c>
      <c r="C550" s="712">
        <f t="shared" si="139"/>
        <v>6.9278307011845541</v>
      </c>
      <c r="D550" s="712">
        <f t="shared" si="140"/>
        <v>1552.8794225647141</v>
      </c>
      <c r="E550" s="712">
        <f t="shared" si="141"/>
        <v>1064.4927399222399</v>
      </c>
      <c r="F550" s="712">
        <f t="shared" si="142"/>
        <v>691.95503509275193</v>
      </c>
      <c r="G550" s="712">
        <f t="shared" si="143"/>
        <v>457.29028755515907</v>
      </c>
      <c r="H550" s="719">
        <f t="shared" si="144"/>
        <v>313.46233029385019</v>
      </c>
      <c r="I550" s="712">
        <f t="shared" si="145"/>
        <v>312.38547234536924</v>
      </c>
      <c r="J550" s="712">
        <f t="shared" si="146"/>
        <v>311.62335947126542</v>
      </c>
      <c r="K550" s="712">
        <f t="shared" si="147"/>
        <v>311.16828652831549</v>
      </c>
      <c r="L550" s="712">
        <f t="shared" si="148"/>
        <v>311.01558324143781</v>
      </c>
      <c r="N550" s="582">
        <v>476</v>
      </c>
      <c r="O550" s="712">
        <f t="shared" si="149"/>
        <v>6.9278307011845541</v>
      </c>
      <c r="P550" s="712">
        <f t="shared" si="150"/>
        <v>1184.0879606628105</v>
      </c>
      <c r="Q550" s="712">
        <f t="shared" si="151"/>
        <v>1168.9428711359358</v>
      </c>
      <c r="R550" s="712">
        <f t="shared" si="152"/>
        <v>1157.983846234777</v>
      </c>
      <c r="S550" s="712">
        <f t="shared" si="153"/>
        <v>1151.3087551723193</v>
      </c>
      <c r="T550" s="712">
        <f t="shared" si="154"/>
        <v>1148.9763656758419</v>
      </c>
    </row>
    <row r="551" spans="2:20">
      <c r="B551" s="582">
        <v>477</v>
      </c>
      <c r="C551" s="712">
        <f t="shared" si="139"/>
        <v>6.9423849673635134</v>
      </c>
      <c r="D551" s="712">
        <f t="shared" si="140"/>
        <v>1552.9564056540337</v>
      </c>
      <c r="E551" s="712">
        <f t="shared" si="141"/>
        <v>1065.0152134953942</v>
      </c>
      <c r="F551" s="712">
        <f t="shared" si="142"/>
        <v>692.57683580258572</v>
      </c>
      <c r="G551" s="712">
        <f t="shared" si="143"/>
        <v>457.69995731043412</v>
      </c>
      <c r="H551" s="719">
        <f t="shared" si="144"/>
        <v>313.54069463705798</v>
      </c>
      <c r="I551" s="712">
        <f t="shared" si="145"/>
        <v>312.46126608241781</v>
      </c>
      <c r="J551" s="712">
        <f t="shared" si="146"/>
        <v>311.69729773336957</v>
      </c>
      <c r="K551" s="712">
        <f t="shared" si="147"/>
        <v>311.24110014183793</v>
      </c>
      <c r="L551" s="712">
        <f t="shared" si="148"/>
        <v>311.08801237062517</v>
      </c>
      <c r="N551" s="582">
        <v>477</v>
      </c>
      <c r="O551" s="712">
        <f t="shared" si="149"/>
        <v>6.9423849673635134</v>
      </c>
      <c r="P551" s="712">
        <f t="shared" si="150"/>
        <v>1185.0632377737493</v>
      </c>
      <c r="Q551" s="712">
        <f t="shared" si="151"/>
        <v>1169.9509170351057</v>
      </c>
      <c r="R551" s="712">
        <f t="shared" si="152"/>
        <v>1159.0154600115659</v>
      </c>
      <c r="S551" s="712">
        <f t="shared" si="153"/>
        <v>1152.3545208009748</v>
      </c>
      <c r="T551" s="712">
        <f t="shared" si="154"/>
        <v>1150.0267379599813</v>
      </c>
    </row>
    <row r="552" spans="2:20">
      <c r="B552" s="582">
        <v>478</v>
      </c>
      <c r="C552" s="712">
        <f t="shared" si="139"/>
        <v>6.9569392335424727</v>
      </c>
      <c r="D552" s="712">
        <f t="shared" si="140"/>
        <v>1553.0331534506936</v>
      </c>
      <c r="E552" s="712">
        <f t="shared" si="141"/>
        <v>1065.5361258877397</v>
      </c>
      <c r="F552" s="712">
        <f t="shared" si="142"/>
        <v>693.19723185072212</v>
      </c>
      <c r="G552" s="712">
        <f t="shared" si="143"/>
        <v>458.10908959437523</v>
      </c>
      <c r="H552" s="719">
        <f t="shared" si="144"/>
        <v>313.61922586643891</v>
      </c>
      <c r="I552" s="712">
        <f t="shared" si="145"/>
        <v>312.53723203015898</v>
      </c>
      <c r="J552" s="712">
        <f t="shared" si="146"/>
        <v>311.77141198571366</v>
      </c>
      <c r="K552" s="712">
        <f t="shared" si="147"/>
        <v>311.31409199425548</v>
      </c>
      <c r="L552" s="712">
        <f t="shared" si="148"/>
        <v>311.16062046587012</v>
      </c>
      <c r="N552" s="582">
        <v>478</v>
      </c>
      <c r="O552" s="712">
        <f t="shared" si="149"/>
        <v>6.9569392335424727</v>
      </c>
      <c r="P552" s="712">
        <f t="shared" si="150"/>
        <v>1186.0363712394458</v>
      </c>
      <c r="Q552" s="712">
        <f t="shared" si="151"/>
        <v>1170.9567472637018</v>
      </c>
      <c r="R552" s="712">
        <f t="shared" si="152"/>
        <v>1160.0448063159208</v>
      </c>
      <c r="S552" s="712">
        <f t="shared" si="153"/>
        <v>1153.3979878516268</v>
      </c>
      <c r="T552" s="712">
        <f t="shared" si="154"/>
        <v>1151.0748015407539</v>
      </c>
    </row>
    <row r="553" spans="2:20">
      <c r="B553" s="582">
        <v>479</v>
      </c>
      <c r="C553" s="712">
        <f t="shared" si="139"/>
        <v>6.971493499721432</v>
      </c>
      <c r="D553" s="712">
        <f t="shared" si="140"/>
        <v>1553.1096669960193</v>
      </c>
      <c r="E553" s="712">
        <f t="shared" si="141"/>
        <v>1066.0554837848651</v>
      </c>
      <c r="F553" s="712">
        <f t="shared" si="142"/>
        <v>693.81622644225592</v>
      </c>
      <c r="G553" s="712">
        <f t="shared" si="143"/>
        <v>458.51768367261366</v>
      </c>
      <c r="H553" s="719">
        <f t="shared" si="144"/>
        <v>313.6979236059251</v>
      </c>
      <c r="I553" s="712">
        <f t="shared" si="145"/>
        <v>312.61336981654807</v>
      </c>
      <c r="J553" s="712">
        <f t="shared" si="146"/>
        <v>311.84570185964367</v>
      </c>
      <c r="K553" s="712">
        <f t="shared" si="147"/>
        <v>311.38726171917756</v>
      </c>
      <c r="L553" s="712">
        <f t="shared" si="148"/>
        <v>311.23340716161431</v>
      </c>
      <c r="N553" s="582">
        <v>479</v>
      </c>
      <c r="O553" s="712">
        <f t="shared" si="149"/>
        <v>6.971493499721432</v>
      </c>
      <c r="P553" s="712">
        <f t="shared" si="150"/>
        <v>1187.0073657716016</v>
      </c>
      <c r="Q553" s="712">
        <f t="shared" si="151"/>
        <v>1171.9603666917367</v>
      </c>
      <c r="R553" s="712">
        <f t="shared" si="152"/>
        <v>1161.0718901317136</v>
      </c>
      <c r="S553" s="712">
        <f t="shared" si="153"/>
        <v>1154.4391613765169</v>
      </c>
      <c r="T553" s="712">
        <f t="shared" si="154"/>
        <v>1152.1205614926566</v>
      </c>
    </row>
    <row r="554" spans="2:20">
      <c r="B554" s="582">
        <v>480</v>
      </c>
      <c r="C554" s="712">
        <f t="shared" si="139"/>
        <v>6.9860477659003912</v>
      </c>
      <c r="D554" s="712">
        <f t="shared" si="140"/>
        <v>1553.1859473247102</v>
      </c>
      <c r="E554" s="712">
        <f t="shared" si="141"/>
        <v>1066.5732938312069</v>
      </c>
      <c r="F554" s="712">
        <f t="shared" si="142"/>
        <v>694.43382278021181</v>
      </c>
      <c r="G554" s="712">
        <f t="shared" si="143"/>
        <v>458.92573883016343</v>
      </c>
      <c r="H554" s="719">
        <f t="shared" si="144"/>
        <v>313.77678747945606</v>
      </c>
      <c r="I554" s="712">
        <f t="shared" si="145"/>
        <v>312.68967906938826</v>
      </c>
      <c r="J554" s="712">
        <f t="shared" si="146"/>
        <v>311.92016698623411</v>
      </c>
      <c r="K554" s="712">
        <f t="shared" si="147"/>
        <v>311.46060894986897</v>
      </c>
      <c r="L554" s="712">
        <f t="shared" si="148"/>
        <v>311.30637209192992</v>
      </c>
      <c r="N554" s="582">
        <v>480</v>
      </c>
      <c r="O554" s="712">
        <f t="shared" si="149"/>
        <v>6.9860477659003912</v>
      </c>
      <c r="P554" s="712">
        <f t="shared" si="150"/>
        <v>1187.9762260715622</v>
      </c>
      <c r="Q554" s="712">
        <f t="shared" si="151"/>
        <v>1172.9617801785184</v>
      </c>
      <c r="R554" s="712">
        <f t="shared" si="152"/>
        <v>1162.0967164318624</v>
      </c>
      <c r="S554" s="712">
        <f t="shared" si="153"/>
        <v>1155.4780464167823</v>
      </c>
      <c r="T554" s="712">
        <f t="shared" si="154"/>
        <v>1153.1640228790334</v>
      </c>
    </row>
    <row r="555" spans="2:20">
      <c r="B555" s="582">
        <v>481</v>
      </c>
      <c r="C555" s="712">
        <f t="shared" si="139"/>
        <v>7.0006020320793496</v>
      </c>
      <c r="D555" s="712">
        <f t="shared" si="140"/>
        <v>1553.2619954648947</v>
      </c>
      <c r="E555" s="712">
        <f t="shared" si="141"/>
        <v>1067.0895626303811</v>
      </c>
      <c r="F555" s="712">
        <f t="shared" si="142"/>
        <v>695.05002406546521</v>
      </c>
      <c r="G555" s="712">
        <f t="shared" si="143"/>
        <v>459.33325437123716</v>
      </c>
      <c r="H555" s="719">
        <f t="shared" si="144"/>
        <v>313.85581711098723</v>
      </c>
      <c r="I555" s="712">
        <f t="shared" si="145"/>
        <v>312.76615941633992</v>
      </c>
      <c r="J555" s="712">
        <f t="shared" si="146"/>
        <v>311.99480699629925</v>
      </c>
      <c r="K555" s="712">
        <f t="shared" si="147"/>
        <v>311.53413331926151</v>
      </c>
      <c r="L555" s="712">
        <f t="shared" si="148"/>
        <v>311.37951489053171</v>
      </c>
      <c r="N555" s="582">
        <v>481</v>
      </c>
      <c r="O555" s="712">
        <f t="shared" si="149"/>
        <v>7.0006020320793496</v>
      </c>
      <c r="P555" s="712">
        <f t="shared" si="150"/>
        <v>1188.9429568303399</v>
      </c>
      <c r="Q555" s="712">
        <f t="shared" si="151"/>
        <v>1173.9609925726745</v>
      </c>
      <c r="R555" s="712">
        <f t="shared" si="152"/>
        <v>1163.1192901783543</v>
      </c>
      <c r="S555" s="712">
        <f t="shared" si="153"/>
        <v>1156.5146480024798</v>
      </c>
      <c r="T555" s="712">
        <f t="shared" si="154"/>
        <v>1154.2051907520981</v>
      </c>
    </row>
    <row r="556" spans="2:20">
      <c r="B556" s="582">
        <v>482</v>
      </c>
      <c r="C556" s="712">
        <f t="shared" si="139"/>
        <v>7.0151562982583089</v>
      </c>
      <c r="D556" s="712">
        <f t="shared" si="140"/>
        <v>1553.3378124381834</v>
      </c>
      <c r="E556" s="712">
        <f t="shared" si="141"/>
        <v>1067.6042967455128</v>
      </c>
      <c r="F556" s="712">
        <f t="shared" si="142"/>
        <v>695.66483349666385</v>
      </c>
      <c r="G556" s="712">
        <f t="shared" si="143"/>
        <v>459.7402296190632</v>
      </c>
      <c r="H556" s="719">
        <f t="shared" si="144"/>
        <v>313.93501212449826</v>
      </c>
      <c r="I556" s="712">
        <f t="shared" si="145"/>
        <v>312.84281048493074</v>
      </c>
      <c r="J556" s="712">
        <f t="shared" si="146"/>
        <v>312.0696215204037</v>
      </c>
      <c r="K556" s="712">
        <f t="shared" si="147"/>
        <v>311.60783445996555</v>
      </c>
      <c r="L556" s="712">
        <f t="shared" si="148"/>
        <v>311.45283519078862</v>
      </c>
      <c r="N556" s="582">
        <v>482</v>
      </c>
      <c r="O556" s="712">
        <f t="shared" si="149"/>
        <v>7.0151562982583089</v>
      </c>
      <c r="P556" s="712">
        <f t="shared" si="150"/>
        <v>1189.9075627286354</v>
      </c>
      <c r="Q556" s="712">
        <f t="shared" si="151"/>
        <v>1174.9580087121758</v>
      </c>
      <c r="R556" s="712">
        <f t="shared" si="152"/>
        <v>1164.1396163222703</v>
      </c>
      <c r="S556" s="712">
        <f t="shared" si="153"/>
        <v>1157.54897115261</v>
      </c>
      <c r="T556" s="712">
        <f t="shared" si="154"/>
        <v>1155.2440701529608</v>
      </c>
    </row>
    <row r="557" spans="2:20">
      <c r="B557" s="582">
        <v>483</v>
      </c>
      <c r="C557" s="712">
        <f t="shared" si="139"/>
        <v>7.0297105644372682</v>
      </c>
      <c r="D557" s="712">
        <f t="shared" si="140"/>
        <v>1553.4133992597237</v>
      </c>
      <c r="E557" s="712">
        <f t="shared" si="141"/>
        <v>1068.1175026995611</v>
      </c>
      <c r="F557" s="712">
        <f t="shared" si="142"/>
        <v>696.27825427015136</v>
      </c>
      <c r="G557" s="712">
        <f t="shared" si="143"/>
        <v>460.14666391570438</v>
      </c>
      <c r="H557" s="719">
        <f t="shared" si="144"/>
        <v>314.01437214400084</v>
      </c>
      <c r="I557" s="712">
        <f t="shared" si="145"/>
        <v>312.91963190256536</v>
      </c>
      <c r="J557" s="712">
        <f t="shared" si="146"/>
        <v>312.14461018887334</v>
      </c>
      <c r="K557" s="712">
        <f t="shared" si="147"/>
        <v>311.68171200428162</v>
      </c>
      <c r="L557" s="712">
        <f t="shared" si="148"/>
        <v>311.52633262573579</v>
      </c>
      <c r="N557" s="582">
        <v>483</v>
      </c>
      <c r="O557" s="712">
        <f t="shared" si="149"/>
        <v>7.0297105644372682</v>
      </c>
      <c r="P557" s="712">
        <f t="shared" si="150"/>
        <v>1190.8700484368626</v>
      </c>
      <c r="Q557" s="712">
        <f t="shared" si="151"/>
        <v>1175.9528334243582</v>
      </c>
      <c r="R557" s="712">
        <f t="shared" si="152"/>
        <v>1165.157699803809</v>
      </c>
      <c r="S557" s="712">
        <f t="shared" si="153"/>
        <v>1158.5810208751418</v>
      </c>
      <c r="T557" s="712">
        <f t="shared" si="154"/>
        <v>1156.280666111651</v>
      </c>
    </row>
    <row r="558" spans="2:20">
      <c r="B558" s="582">
        <v>484</v>
      </c>
      <c r="C558" s="712">
        <f t="shared" si="139"/>
        <v>7.0442648306162274</v>
      </c>
      <c r="D558" s="712">
        <f t="shared" si="140"/>
        <v>1553.4887569382529</v>
      </c>
      <c r="E558" s="712">
        <f t="shared" si="141"/>
        <v>1068.6291869756424</v>
      </c>
      <c r="F558" s="712">
        <f t="shared" si="142"/>
        <v>696.89028957989126</v>
      </c>
      <c r="G558" s="712">
        <f t="shared" si="143"/>
        <v>460.55255662187744</v>
      </c>
      <c r="H558" s="719">
        <f t="shared" si="144"/>
        <v>314.09389679354712</v>
      </c>
      <c r="I558" s="712">
        <f t="shared" si="145"/>
        <v>312.99662329653489</v>
      </c>
      <c r="J558" s="712">
        <f t="shared" si="146"/>
        <v>312.21977263180628</v>
      </c>
      <c r="K558" s="712">
        <f t="shared" si="147"/>
        <v>311.75576558421153</v>
      </c>
      <c r="L558" s="712">
        <f t="shared" si="148"/>
        <v>311.6000068280859</v>
      </c>
      <c r="N558" s="582">
        <v>484</v>
      </c>
      <c r="O558" s="712">
        <f t="shared" si="149"/>
        <v>7.0442648306162274</v>
      </c>
      <c r="P558" s="712">
        <f t="shared" si="150"/>
        <v>1191.8304186151686</v>
      </c>
      <c r="Q558" s="712">
        <f t="shared" si="151"/>
        <v>1176.9454715259485</v>
      </c>
      <c r="R558" s="712">
        <f t="shared" si="152"/>
        <v>1166.1735455523103</v>
      </c>
      <c r="S558" s="712">
        <f t="shared" si="153"/>
        <v>1159.610802167037</v>
      </c>
      <c r="T558" s="712">
        <f t="shared" si="154"/>
        <v>1157.3149836471421</v>
      </c>
    </row>
    <row r="559" spans="2:20">
      <c r="B559" s="582">
        <v>485</v>
      </c>
      <c r="C559" s="712">
        <f t="shared" si="139"/>
        <v>7.0588190967951867</v>
      </c>
      <c r="D559" s="712">
        <f t="shared" si="140"/>
        <v>1553.5638864761504</v>
      </c>
      <c r="E559" s="712">
        <f t="shared" si="141"/>
        <v>1069.1393560173497</v>
      </c>
      <c r="F559" s="712">
        <f t="shared" si="142"/>
        <v>697.50094261739355</v>
      </c>
      <c r="G559" s="712">
        <f t="shared" si="143"/>
        <v>460.95790711677489</v>
      </c>
      <c r="H559" s="719">
        <f t="shared" si="144"/>
        <v>314.17358569723729</v>
      </c>
      <c r="I559" s="712">
        <f t="shared" si="145"/>
        <v>313.07378429402632</v>
      </c>
      <c r="J559" s="712">
        <f t="shared" si="146"/>
        <v>312.29510847908296</v>
      </c>
      <c r="K559" s="712">
        <f t="shared" si="147"/>
        <v>311.82999483146983</v>
      </c>
      <c r="L559" s="712">
        <f t="shared" si="148"/>
        <v>311.6738574302409</v>
      </c>
      <c r="N559" s="582">
        <v>485</v>
      </c>
      <c r="O559" s="712">
        <f t="shared" si="149"/>
        <v>7.0588190967951867</v>
      </c>
      <c r="P559" s="712">
        <f t="shared" si="150"/>
        <v>1192.7886779134587</v>
      </c>
      <c r="Q559" s="712">
        <f t="shared" si="151"/>
        <v>1177.935927823085</v>
      </c>
      <c r="R559" s="712">
        <f t="shared" si="152"/>
        <v>1167.1871584862799</v>
      </c>
      <c r="S559" s="712">
        <f t="shared" si="153"/>
        <v>1160.6383200142741</v>
      </c>
      <c r="T559" s="712">
        <f t="shared" si="154"/>
        <v>1158.3470277673755</v>
      </c>
    </row>
    <row r="560" spans="2:20">
      <c r="B560" s="582">
        <v>486</v>
      </c>
      <c r="C560" s="712">
        <f t="shared" si="139"/>
        <v>7.073373362974146</v>
      </c>
      <c r="D560" s="712">
        <f t="shared" si="140"/>
        <v>1553.6387888694899</v>
      </c>
      <c r="E560" s="712">
        <f t="shared" si="141"/>
        <v>1069.64801622907</v>
      </c>
      <c r="F560" s="712">
        <f t="shared" si="142"/>
        <v>698.11021657164144</v>
      </c>
      <c r="G560" s="712">
        <f t="shared" si="143"/>
        <v>461.36271479788695</v>
      </c>
      <c r="H560" s="719">
        <f t="shared" si="144"/>
        <v>314.25343847922767</v>
      </c>
      <c r="I560" s="712">
        <f t="shared" si="145"/>
        <v>313.15111452213199</v>
      </c>
      <c r="J560" s="712">
        <f t="shared" si="146"/>
        <v>312.37061736037691</v>
      </c>
      <c r="K560" s="712">
        <f t="shared" si="147"/>
        <v>311.904399377495</v>
      </c>
      <c r="L560" s="712">
        <f t="shared" si="148"/>
        <v>311.74788406430309</v>
      </c>
      <c r="N560" s="582">
        <v>486</v>
      </c>
      <c r="O560" s="712">
        <f t="shared" si="149"/>
        <v>7.073373362974146</v>
      </c>
      <c r="P560" s="712">
        <f t="shared" si="150"/>
        <v>1193.7448309714168</v>
      </c>
      <c r="Q560" s="712">
        <f t="shared" si="151"/>
        <v>1178.9242071113435</v>
      </c>
      <c r="R560" s="712">
        <f t="shared" si="152"/>
        <v>1168.1985435134125</v>
      </c>
      <c r="S560" s="712">
        <f t="shared" si="153"/>
        <v>1161.6635793918717</v>
      </c>
      <c r="T560" s="712">
        <f t="shared" si="154"/>
        <v>1159.3768034692862</v>
      </c>
    </row>
    <row r="561" spans="2:20">
      <c r="B561" s="582">
        <v>487</v>
      </c>
      <c r="C561" s="712">
        <f t="shared" si="139"/>
        <v>7.0879276291531053</v>
      </c>
      <c r="D561" s="712">
        <f t="shared" si="140"/>
        <v>1553.713465108091</v>
      </c>
      <c r="E561" s="712">
        <f t="shared" si="141"/>
        <v>1070.1551739762974</v>
      </c>
      <c r="F561" s="712">
        <f t="shared" si="142"/>
        <v>698.71811462901996</v>
      </c>
      <c r="G561" s="712">
        <f t="shared" si="143"/>
        <v>461.76697908082548</v>
      </c>
      <c r="H561" s="719">
        <f t="shared" si="144"/>
        <v>314.33345476373847</v>
      </c>
      <c r="I561" s="712">
        <f t="shared" si="145"/>
        <v>313.22861360785873</v>
      </c>
      <c r="J561" s="712">
        <f t="shared" si="146"/>
        <v>312.44629890516512</v>
      </c>
      <c r="K561" s="712">
        <f t="shared" si="147"/>
        <v>311.97897885346032</v>
      </c>
      <c r="L561" s="712">
        <f t="shared" si="148"/>
        <v>311.82208636208657</v>
      </c>
      <c r="N561" s="582">
        <v>487</v>
      </c>
      <c r="O561" s="712">
        <f t="shared" si="149"/>
        <v>7.0879276291531053</v>
      </c>
      <c r="P561" s="712">
        <f t="shared" si="150"/>
        <v>1194.6988824185296</v>
      </c>
      <c r="Q561" s="712">
        <f t="shared" si="151"/>
        <v>1179.9103141757585</v>
      </c>
      <c r="R561" s="712">
        <f t="shared" si="152"/>
        <v>1169.2077055306152</v>
      </c>
      <c r="S561" s="712">
        <f t="shared" si="153"/>
        <v>1162.6865852639146</v>
      </c>
      <c r="T561" s="712">
        <f t="shared" si="154"/>
        <v>1160.4043157388251</v>
      </c>
    </row>
    <row r="562" spans="2:20">
      <c r="B562" s="582">
        <v>488</v>
      </c>
      <c r="C562" s="712">
        <f t="shared" si="139"/>
        <v>7.1024818953320636</v>
      </c>
      <c r="D562" s="712">
        <f t="shared" si="140"/>
        <v>1553.7879161755709</v>
      </c>
      <c r="E562" s="712">
        <f t="shared" si="141"/>
        <v>1070.6608355859448</v>
      </c>
      <c r="F562" s="712">
        <f t="shared" si="142"/>
        <v>699.32463997324612</v>
      </c>
      <c r="G562" s="712">
        <f t="shared" si="143"/>
        <v>462.17069939914933</v>
      </c>
      <c r="H562" s="719">
        <f t="shared" si="144"/>
        <v>314.41363417506165</v>
      </c>
      <c r="I562" s="712">
        <f t="shared" si="145"/>
        <v>313.30628117813723</v>
      </c>
      <c r="J562" s="712">
        <f t="shared" si="146"/>
        <v>312.52215274273823</v>
      </c>
      <c r="K562" s="712">
        <f t="shared" si="147"/>
        <v>312.05373289028495</v>
      </c>
      <c r="L562" s="712">
        <f t="shared" si="148"/>
        <v>311.89646395512847</v>
      </c>
      <c r="N562" s="582">
        <v>488</v>
      </c>
      <c r="O562" s="712">
        <f t="shared" si="149"/>
        <v>7.1024818953320636</v>
      </c>
      <c r="P562" s="712">
        <f t="shared" si="150"/>
        <v>1195.6508368741074</v>
      </c>
      <c r="Q562" s="712">
        <f t="shared" si="151"/>
        <v>1180.894253790847</v>
      </c>
      <c r="R562" s="712">
        <f t="shared" si="152"/>
        <v>1170.2146494240326</v>
      </c>
      <c r="S562" s="712">
        <f t="shared" si="153"/>
        <v>1163.7073425835756</v>
      </c>
      <c r="T562" s="712">
        <f t="shared" si="154"/>
        <v>1161.4295695509848</v>
      </c>
    </row>
    <row r="563" spans="2:20">
      <c r="B563" s="582">
        <v>489</v>
      </c>
      <c r="C563" s="712">
        <f t="shared" si="139"/>
        <v>7.1170361615110229</v>
      </c>
      <c r="D563" s="712">
        <f t="shared" si="140"/>
        <v>1553.8621430493943</v>
      </c>
      <c r="E563" s="712">
        <f t="shared" si="141"/>
        <v>1071.165007346651</v>
      </c>
      <c r="F563" s="712">
        <f t="shared" si="142"/>
        <v>699.92979578529889</v>
      </c>
      <c r="G563" s="712">
        <f t="shared" si="143"/>
        <v>462.57387520419047</v>
      </c>
      <c r="H563" s="719">
        <f t="shared" si="144"/>
        <v>314.49397633756814</v>
      </c>
      <c r="I563" s="712">
        <f t="shared" si="145"/>
        <v>313.38411685983101</v>
      </c>
      <c r="J563" s="712">
        <f t="shared" si="146"/>
        <v>312.59817850221077</v>
      </c>
      <c r="K563" s="712">
        <f t="shared" si="147"/>
        <v>312.12866111864457</v>
      </c>
      <c r="L563" s="712">
        <f t="shared" si="148"/>
        <v>311.97101647469981</v>
      </c>
      <c r="N563" s="582">
        <v>489</v>
      </c>
      <c r="O563" s="712">
        <f t="shared" si="149"/>
        <v>7.1170361615110229</v>
      </c>
      <c r="P563" s="712">
        <f t="shared" si="150"/>
        <v>1196.600698947308</v>
      </c>
      <c r="Q563" s="712">
        <f t="shared" si="151"/>
        <v>1181.8760307206317</v>
      </c>
      <c r="R563" s="712">
        <f t="shared" si="152"/>
        <v>1171.2193800690693</v>
      </c>
      <c r="S563" s="712">
        <f t="shared" si="153"/>
        <v>1164.7258562931413</v>
      </c>
      <c r="T563" s="712">
        <f t="shared" si="154"/>
        <v>1162.4525698698221</v>
      </c>
    </row>
    <row r="564" spans="2:20">
      <c r="B564" s="582">
        <v>490</v>
      </c>
      <c r="C564" s="712">
        <f t="shared" si="139"/>
        <v>7.1315904276899822</v>
      </c>
      <c r="D564" s="712">
        <f t="shared" si="140"/>
        <v>1553.9361467009244</v>
      </c>
      <c r="E564" s="712">
        <f t="shared" si="141"/>
        <v>1071.6676955090861</v>
      </c>
      <c r="F564" s="712">
        <f t="shared" si="142"/>
        <v>700.53358524335283</v>
      </c>
      <c r="G564" s="712">
        <f t="shared" si="143"/>
        <v>462.97650596488188</v>
      </c>
      <c r="H564" s="719">
        <f t="shared" si="144"/>
        <v>314.57448087571572</v>
      </c>
      <c r="I564" s="712">
        <f t="shared" si="145"/>
        <v>313.46212027974536</v>
      </c>
      <c r="J564" s="712">
        <f t="shared" si="146"/>
        <v>312.67437581253108</v>
      </c>
      <c r="K564" s="712">
        <f t="shared" si="147"/>
        <v>312.20376316898245</v>
      </c>
      <c r="L564" s="712">
        <f t="shared" si="148"/>
        <v>312.04574355181654</v>
      </c>
      <c r="N564" s="582">
        <v>490</v>
      </c>
      <c r="O564" s="712">
        <f t="shared" si="149"/>
        <v>7.1315904276899822</v>
      </c>
      <c r="P564" s="712">
        <f t="shared" si="150"/>
        <v>1197.5484732371583</v>
      </c>
      <c r="Q564" s="712">
        <f t="shared" si="151"/>
        <v>1182.8556497186644</v>
      </c>
      <c r="R564" s="712">
        <f t="shared" si="152"/>
        <v>1172.2219023304137</v>
      </c>
      <c r="S564" s="712">
        <f t="shared" si="153"/>
        <v>1165.7421313240347</v>
      </c>
      <c r="T564" s="712">
        <f t="shared" si="154"/>
        <v>1163.4733216484838</v>
      </c>
    </row>
    <row r="565" spans="2:20">
      <c r="B565" s="582">
        <v>491</v>
      </c>
      <c r="C565" s="712">
        <f t="shared" si="139"/>
        <v>7.1461446938689415</v>
      </c>
      <c r="D565" s="712">
        <f t="shared" si="140"/>
        <v>1554.0099280954717</v>
      </c>
      <c r="E565" s="712">
        <f t="shared" si="141"/>
        <v>1072.1689062862545</v>
      </c>
      <c r="F565" s="712">
        <f t="shared" si="142"/>
        <v>701.13601152271031</v>
      </c>
      <c r="G565" s="712">
        <f t="shared" si="143"/>
        <v>463.37859116758642</v>
      </c>
      <c r="H565" s="719">
        <f t="shared" si="144"/>
        <v>314.65514741405644</v>
      </c>
      <c r="I565" s="712">
        <f t="shared" si="145"/>
        <v>313.54029106463645</v>
      </c>
      <c r="J565" s="712">
        <f t="shared" si="146"/>
        <v>312.7507443024914</v>
      </c>
      <c r="K565" s="712">
        <f t="shared" si="147"/>
        <v>312.27903867151969</v>
      </c>
      <c r="L565" s="712">
        <f t="shared" si="148"/>
        <v>312.12064481725042</v>
      </c>
      <c r="N565" s="582">
        <v>491</v>
      </c>
      <c r="O565" s="712">
        <f t="shared" si="149"/>
        <v>7.1461446938689415</v>
      </c>
      <c r="P565" s="712">
        <f t="shared" si="150"/>
        <v>1198.4941643325765</v>
      </c>
      <c r="Q565" s="712">
        <f t="shared" si="151"/>
        <v>1183.8331155280487</v>
      </c>
      <c r="R565" s="712">
        <f t="shared" si="152"/>
        <v>1173.2222210620619</v>
      </c>
      <c r="S565" s="712">
        <f t="shared" si="153"/>
        <v>1166.7561725968394</v>
      </c>
      <c r="T565" s="712">
        <f t="shared" si="154"/>
        <v>1164.4918298292291</v>
      </c>
    </row>
    <row r="566" spans="2:20">
      <c r="B566" s="582">
        <v>492</v>
      </c>
      <c r="C566" s="712">
        <f t="shared" si="139"/>
        <v>7.1606989600479007</v>
      </c>
      <c r="D566" s="712">
        <f t="shared" si="140"/>
        <v>1554.0834881923438</v>
      </c>
      <c r="E566" s="712">
        <f t="shared" si="141"/>
        <v>1072.6686458537934</v>
      </c>
      <c r="F566" s="712">
        <f t="shared" si="142"/>
        <v>701.73707779573692</v>
      </c>
      <c r="G566" s="712">
        <f t="shared" si="143"/>
        <v>463.78013031592712</v>
      </c>
      <c r="H566" s="719">
        <f t="shared" si="144"/>
        <v>314.73597557724389</v>
      </c>
      <c r="I566" s="712">
        <f t="shared" si="145"/>
        <v>313.61862884121985</v>
      </c>
      <c r="J566" s="712">
        <f t="shared" si="146"/>
        <v>312.82728360073787</v>
      </c>
      <c r="K566" s="712">
        <f t="shared" si="147"/>
        <v>312.35448725626588</v>
      </c>
      <c r="L566" s="712">
        <f t="shared" si="148"/>
        <v>312.19571990153963</v>
      </c>
      <c r="N566" s="582">
        <v>492</v>
      </c>
      <c r="O566" s="712">
        <f t="shared" si="149"/>
        <v>7.1606989600479007</v>
      </c>
      <c r="P566" s="712">
        <f t="shared" si="150"/>
        <v>1199.4377768123941</v>
      </c>
      <c r="Q566" s="712">
        <f t="shared" si="151"/>
        <v>1184.8084328814621</v>
      </c>
      <c r="R566" s="712">
        <f t="shared" si="152"/>
        <v>1174.220341107341</v>
      </c>
      <c r="S566" s="712">
        <f t="shared" si="153"/>
        <v>1167.7679850213244</v>
      </c>
      <c r="T566" s="712">
        <f t="shared" si="154"/>
        <v>1165.508099343454</v>
      </c>
    </row>
    <row r="567" spans="2:20">
      <c r="B567" s="582">
        <v>493</v>
      </c>
      <c r="C567" s="712">
        <f t="shared" si="139"/>
        <v>7.17525322622686</v>
      </c>
      <c r="D567" s="712">
        <f t="shared" si="140"/>
        <v>1554.1568279448945</v>
      </c>
      <c r="E567" s="712">
        <f t="shared" si="141"/>
        <v>1073.1669203502702</v>
      </c>
      <c r="F567" s="712">
        <f t="shared" si="142"/>
        <v>702.33678723179685</v>
      </c>
      <c r="G567" s="712">
        <f t="shared" si="143"/>
        <v>464.1811229306187</v>
      </c>
      <c r="H567" s="719">
        <f t="shared" si="144"/>
        <v>314.8169649900405</v>
      </c>
      <c r="I567" s="712">
        <f t="shared" si="145"/>
        <v>313.69713323617964</v>
      </c>
      <c r="J567" s="712">
        <f t="shared" si="146"/>
        <v>312.90399333578</v>
      </c>
      <c r="K567" s="712">
        <f t="shared" si="147"/>
        <v>312.43010855302964</v>
      </c>
      <c r="L567" s="712">
        <f t="shared" si="148"/>
        <v>312.27096843499942</v>
      </c>
      <c r="N567" s="582">
        <v>493</v>
      </c>
      <c r="O567" s="712">
        <f t="shared" si="149"/>
        <v>7.17525322622686</v>
      </c>
      <c r="P567" s="712">
        <f t="shared" si="150"/>
        <v>1200.3793152453788</v>
      </c>
      <c r="Q567" s="712">
        <f t="shared" si="151"/>
        <v>1185.7816065011807</v>
      </c>
      <c r="R567" s="712">
        <f t="shared" si="152"/>
        <v>1175.2162672989321</v>
      </c>
      <c r="S567" s="712">
        <f t="shared" si="153"/>
        <v>1168.7775734964664</v>
      </c>
      <c r="T567" s="712">
        <f t="shared" si="154"/>
        <v>1166.5221351117161</v>
      </c>
    </row>
    <row r="568" spans="2:20">
      <c r="B568" s="582">
        <v>494</v>
      </c>
      <c r="C568" s="712">
        <f t="shared" si="139"/>
        <v>7.1898074924058193</v>
      </c>
      <c r="D568" s="712">
        <f t="shared" si="140"/>
        <v>1554.2299483005716</v>
      </c>
      <c r="E568" s="712">
        <f t="shared" si="141"/>
        <v>1073.663735877476</v>
      </c>
      <c r="F568" s="712">
        <f t="shared" si="142"/>
        <v>702.93514299719004</v>
      </c>
      <c r="G568" s="712">
        <f t="shared" si="143"/>
        <v>464.58156854930041</v>
      </c>
      <c r="H568" s="719">
        <f t="shared" si="144"/>
        <v>314.89811527732491</v>
      </c>
      <c r="I568" s="712">
        <f t="shared" si="145"/>
        <v>313.77580387617661</v>
      </c>
      <c r="J568" s="712">
        <f t="shared" si="146"/>
        <v>312.98087313600058</v>
      </c>
      <c r="K568" s="712">
        <f t="shared" si="147"/>
        <v>312.50590219142873</v>
      </c>
      <c r="L568" s="712">
        <f t="shared" si="148"/>
        <v>312.34639004773277</v>
      </c>
      <c r="N568" s="582">
        <v>494</v>
      </c>
      <c r="O568" s="712">
        <f t="shared" si="149"/>
        <v>7.1898074924058193</v>
      </c>
      <c r="P568" s="712">
        <f t="shared" si="150"/>
        <v>1201.3187841902563</v>
      </c>
      <c r="Q568" s="712">
        <f t="shared" si="151"/>
        <v>1186.7526410991006</v>
      </c>
      <c r="R568" s="712">
        <f t="shared" si="152"/>
        <v>1176.2100044588947</v>
      </c>
      <c r="S568" s="712">
        <f t="shared" si="153"/>
        <v>1169.7849429104745</v>
      </c>
      <c r="T568" s="712">
        <f t="shared" si="154"/>
        <v>1167.5339420437574</v>
      </c>
    </row>
    <row r="569" spans="2:20">
      <c r="B569" s="582">
        <v>495</v>
      </c>
      <c r="C569" s="712">
        <f t="shared" si="139"/>
        <v>7.2043617585847777</v>
      </c>
      <c r="D569" s="712">
        <f t="shared" si="140"/>
        <v>1554.3028502009645</v>
      </c>
      <c r="E569" s="712">
        <f t="shared" si="141"/>
        <v>1074.1590985007176</v>
      </c>
      <c r="F569" s="712">
        <f t="shared" si="142"/>
        <v>703.53214825509042</v>
      </c>
      <c r="G569" s="712">
        <f t="shared" si="143"/>
        <v>464.98146672637012</v>
      </c>
      <c r="H569" s="719">
        <f t="shared" si="144"/>
        <v>314.97942606409896</v>
      </c>
      <c r="I569" s="712">
        <f t="shared" si="145"/>
        <v>313.8546403878571</v>
      </c>
      <c r="J569" s="712">
        <f t="shared" si="146"/>
        <v>313.05792262966497</v>
      </c>
      <c r="K569" s="712">
        <f t="shared" si="147"/>
        <v>312.58186780090034</v>
      </c>
      <c r="L569" s="712">
        <f t="shared" si="148"/>
        <v>312.42198436964065</v>
      </c>
      <c r="N569" s="582">
        <v>495</v>
      </c>
      <c r="O569" s="712">
        <f t="shared" si="149"/>
        <v>7.2043617585847777</v>
      </c>
      <c r="P569" s="712">
        <f t="shared" si="150"/>
        <v>1202.2561881957317</v>
      </c>
      <c r="Q569" s="712">
        <f t="shared" si="151"/>
        <v>1187.7215413767615</v>
      </c>
      <c r="R569" s="712">
        <f t="shared" si="152"/>
        <v>1177.2015573986891</v>
      </c>
      <c r="S569" s="712">
        <f t="shared" si="153"/>
        <v>1170.7900981408138</v>
      </c>
      <c r="T569" s="712">
        <f t="shared" si="154"/>
        <v>1168.5435250385278</v>
      </c>
    </row>
    <row r="570" spans="2:20">
      <c r="B570" s="582">
        <v>496</v>
      </c>
      <c r="C570" s="712">
        <f t="shared" si="139"/>
        <v>7.2189160247637369</v>
      </c>
      <c r="D570" s="712">
        <f t="shared" si="140"/>
        <v>1554.3755345818527</v>
      </c>
      <c r="E570" s="712">
        <f t="shared" si="141"/>
        <v>1074.6530142491049</v>
      </c>
      <c r="F570" s="712">
        <f t="shared" si="142"/>
        <v>704.12780616548469</v>
      </c>
      <c r="G570" s="712">
        <f t="shared" si="143"/>
        <v>465.38081703281938</v>
      </c>
      <c r="H570" s="719">
        <f t="shared" si="144"/>
        <v>315.06089697549476</v>
      </c>
      <c r="I570" s="712">
        <f t="shared" si="145"/>
        <v>313.93364239786132</v>
      </c>
      <c r="J570" s="712">
        <f t="shared" si="146"/>
        <v>313.13514144493104</v>
      </c>
      <c r="K570" s="712">
        <f t="shared" si="147"/>
        <v>312.65800501071112</v>
      </c>
      <c r="L570" s="712">
        <f t="shared" si="148"/>
        <v>312.49775103043248</v>
      </c>
      <c r="N570" s="582">
        <v>496</v>
      </c>
      <c r="O570" s="712">
        <f t="shared" si="149"/>
        <v>7.2189160247637369</v>
      </c>
      <c r="P570" s="712">
        <f t="shared" si="150"/>
        <v>1203.1915318005128</v>
      </c>
      <c r="Q570" s="712">
        <f t="shared" si="151"/>
        <v>1188.688312025369</v>
      </c>
      <c r="R570" s="712">
        <f t="shared" si="152"/>
        <v>1178.1909309192004</v>
      </c>
      <c r="S570" s="712">
        <f t="shared" si="153"/>
        <v>1171.7930440542284</v>
      </c>
      <c r="T570" s="712">
        <f t="shared" si="154"/>
        <v>1169.5508889842104</v>
      </c>
    </row>
    <row r="571" spans="2:20">
      <c r="B571" s="582">
        <v>497</v>
      </c>
      <c r="C571" s="712">
        <f t="shared" si="139"/>
        <v>7.2334702909426962</v>
      </c>
      <c r="D571" s="712">
        <f t="shared" si="140"/>
        <v>1554.4480023732515</v>
      </c>
      <c r="E571" s="712">
        <f t="shared" si="141"/>
        <v>1075.1454891158382</v>
      </c>
      <c r="F571" s="712">
        <f t="shared" si="142"/>
        <v>704.72211988511333</v>
      </c>
      <c r="G571" s="712">
        <f t="shared" si="143"/>
        <v>465.77961905607009</v>
      </c>
      <c r="H571" s="719">
        <f t="shared" si="144"/>
        <v>315.14252763678172</v>
      </c>
      <c r="I571" s="712">
        <f t="shared" si="145"/>
        <v>314.01280953283185</v>
      </c>
      <c r="J571" s="712">
        <f t="shared" si="146"/>
        <v>313.21252920985813</v>
      </c>
      <c r="K571" s="712">
        <f t="shared" si="147"/>
        <v>312.73431344996743</v>
      </c>
      <c r="L571" s="712">
        <f t="shared" si="148"/>
        <v>312.5736896596361</v>
      </c>
      <c r="N571" s="582">
        <v>497</v>
      </c>
      <c r="O571" s="712">
        <f t="shared" si="149"/>
        <v>7.2334702909426962</v>
      </c>
      <c r="P571" s="712">
        <f t="shared" si="150"/>
        <v>1204.124819533331</v>
      </c>
      <c r="Q571" s="712">
        <f t="shared" si="151"/>
        <v>1189.6529577258175</v>
      </c>
      <c r="R571" s="712">
        <f t="shared" si="152"/>
        <v>1179.1781298107612</v>
      </c>
      <c r="S571" s="712">
        <f t="shared" si="153"/>
        <v>1172.7937855067653</v>
      </c>
      <c r="T571" s="712">
        <f t="shared" si="154"/>
        <v>1170.5560387582434</v>
      </c>
    </row>
    <row r="572" spans="2:20">
      <c r="B572" s="582">
        <v>498</v>
      </c>
      <c r="C572" s="712">
        <f t="shared" si="139"/>
        <v>7.2480245571216555</v>
      </c>
      <c r="D572" s="712">
        <f t="shared" si="140"/>
        <v>1554.5202544994595</v>
      </c>
      <c r="E572" s="712">
        <f t="shared" si="141"/>
        <v>1075.6365290584904</v>
      </c>
      <c r="F572" s="712">
        <f t="shared" si="142"/>
        <v>705.31509256741128</v>
      </c>
      <c r="G572" s="712">
        <f t="shared" si="143"/>
        <v>466.17787239981249</v>
      </c>
      <c r="H572" s="719">
        <f t="shared" si="144"/>
        <v>315.22431767337355</v>
      </c>
      <c r="I572" s="712">
        <f t="shared" si="145"/>
        <v>314.09214141942158</v>
      </c>
      <c r="J572" s="712">
        <f t="shared" si="146"/>
        <v>313.2900855524166</v>
      </c>
      <c r="K572" s="712">
        <f t="shared" si="147"/>
        <v>312.81079274762487</v>
      </c>
      <c r="L572" s="712">
        <f t="shared" si="148"/>
        <v>312.64979988660809</v>
      </c>
      <c r="N572" s="582">
        <v>498</v>
      </c>
      <c r="O572" s="712">
        <f t="shared" si="149"/>
        <v>7.2480245571216555</v>
      </c>
      <c r="P572" s="712">
        <f t="shared" si="150"/>
        <v>1205.0560559129638</v>
      </c>
      <c r="Q572" s="712">
        <f t="shared" si="151"/>
        <v>1190.6154831487127</v>
      </c>
      <c r="R572" s="712">
        <f t="shared" si="152"/>
        <v>1180.163158853175</v>
      </c>
      <c r="S572" s="712">
        <f t="shared" si="153"/>
        <v>1173.7923273437987</v>
      </c>
      <c r="T572" s="712">
        <f t="shared" si="154"/>
        <v>1171.5589792273445</v>
      </c>
    </row>
    <row r="573" spans="2:20">
      <c r="B573" s="582">
        <v>499</v>
      </c>
      <c r="C573" s="712">
        <f t="shared" si="139"/>
        <v>7.2625788233006148</v>
      </c>
      <c r="D573" s="712">
        <f t="shared" si="140"/>
        <v>1554.5922918791043</v>
      </c>
      <c r="E573" s="712">
        <f t="shared" si="141"/>
        <v>1076.1261399992879</v>
      </c>
      <c r="F573" s="712">
        <f t="shared" si="142"/>
        <v>705.90672736245119</v>
      </c>
      <c r="G573" s="712">
        <f t="shared" si="143"/>
        <v>466.57557668384385</v>
      </c>
      <c r="H573" s="719">
        <f t="shared" si="144"/>
        <v>315.30626671083485</v>
      </c>
      <c r="I573" s="712">
        <f t="shared" si="145"/>
        <v>314.17163768430242</v>
      </c>
      <c r="J573" s="712">
        <f t="shared" si="146"/>
        <v>313.36781010049663</v>
      </c>
      <c r="K573" s="712">
        <f t="shared" si="147"/>
        <v>312.88744253249854</v>
      </c>
      <c r="L573" s="712">
        <f t="shared" si="148"/>
        <v>312.72608134054377</v>
      </c>
      <c r="N573" s="582">
        <v>499</v>
      </c>
      <c r="O573" s="712">
        <f t="shared" si="149"/>
        <v>7.2625788233006148</v>
      </c>
      <c r="P573" s="712">
        <f t="shared" si="150"/>
        <v>1205.9852454482561</v>
      </c>
      <c r="Q573" s="712">
        <f t="shared" si="151"/>
        <v>1191.5758929543949</v>
      </c>
      <c r="R573" s="712">
        <f t="shared" si="152"/>
        <v>1181.1460228157391</v>
      </c>
      <c r="S573" s="712">
        <f t="shared" si="153"/>
        <v>1174.7886744000521</v>
      </c>
      <c r="T573" s="712">
        <f t="shared" si="154"/>
        <v>1172.5597152475345</v>
      </c>
    </row>
    <row r="574" spans="2:20">
      <c r="B574" s="582">
        <v>500</v>
      </c>
      <c r="C574" s="712">
        <f t="shared" si="139"/>
        <v>7.277133089479574</v>
      </c>
      <c r="D574" s="712">
        <f t="shared" si="140"/>
        <v>1554.6641154251881</v>
      </c>
      <c r="E574" s="712">
        <f t="shared" si="141"/>
        <v>1076.6143278253892</v>
      </c>
      <c r="F574" s="712">
        <f t="shared" si="142"/>
        <v>706.49702741688634</v>
      </c>
      <c r="G574" s="712">
        <f t="shared" si="143"/>
        <v>466.97273154390894</v>
      </c>
      <c r="H574" s="719">
        <f t="shared" si="144"/>
        <v>315.38837437488809</v>
      </c>
      <c r="I574" s="712">
        <f t="shared" si="145"/>
        <v>314.25129795417297</v>
      </c>
      <c r="J574" s="712">
        <f t="shared" si="146"/>
        <v>313.44570248191792</v>
      </c>
      <c r="K574" s="712">
        <f t="shared" si="147"/>
        <v>312.96426243327215</v>
      </c>
      <c r="L574" s="712">
        <f t="shared" si="148"/>
        <v>312.80253365048702</v>
      </c>
      <c r="N574" s="582">
        <v>500</v>
      </c>
      <c r="O574" s="712">
        <f t="shared" si="149"/>
        <v>7.277133089479574</v>
      </c>
      <c r="P574" s="712">
        <f t="shared" si="150"/>
        <v>1206.912392638143</v>
      </c>
      <c r="Q574" s="712">
        <f t="shared" si="151"/>
        <v>1192.5341917929604</v>
      </c>
      <c r="R574" s="712">
        <f t="shared" si="152"/>
        <v>1182.1267264572689</v>
      </c>
      <c r="S574" s="712">
        <f t="shared" si="153"/>
        <v>1175.7828314996223</v>
      </c>
      <c r="T574" s="712">
        <f t="shared" si="154"/>
        <v>1173.5582516641612</v>
      </c>
    </row>
    <row r="575" spans="2:20">
      <c r="B575" s="582">
        <v>501</v>
      </c>
      <c r="C575" s="712">
        <f t="shared" si="139"/>
        <v>7.2916873556585333</v>
      </c>
      <c r="D575" s="712">
        <f t="shared" si="140"/>
        <v>1554.7357260451336</v>
      </c>
      <c r="E575" s="712">
        <f t="shared" si="141"/>
        <v>1077.1010983891597</v>
      </c>
      <c r="F575" s="712">
        <f t="shared" si="142"/>
        <v>707.08599587389563</v>
      </c>
      <c r="G575" s="712">
        <f t="shared" si="143"/>
        <v>467.36933663154116</v>
      </c>
      <c r="H575" s="719">
        <f t="shared" si="144"/>
        <v>315.47064029142007</v>
      </c>
      <c r="I575" s="712">
        <f t="shared" si="145"/>
        <v>314.3311218557667</v>
      </c>
      <c r="J575" s="712">
        <f t="shared" si="146"/>
        <v>313.52376232443817</v>
      </c>
      <c r="K575" s="712">
        <f t="shared" si="147"/>
        <v>313.04125207850825</v>
      </c>
      <c r="L575" s="712">
        <f t="shared" si="148"/>
        <v>312.87915644534019</v>
      </c>
      <c r="N575" s="582">
        <v>501</v>
      </c>
      <c r="O575" s="712">
        <f t="shared" si="149"/>
        <v>7.2916873556585333</v>
      </c>
      <c r="P575" s="712">
        <f t="shared" si="150"/>
        <v>1207.8375019716705</v>
      </c>
      <c r="Q575" s="712">
        <f t="shared" si="151"/>
        <v>1193.490384304285</v>
      </c>
      <c r="R575" s="712">
        <f t="shared" si="152"/>
        <v>1183.105274526119</v>
      </c>
      <c r="S575" s="712">
        <f t="shared" si="153"/>
        <v>1176.7748034560029</v>
      </c>
      <c r="T575" s="712">
        <f t="shared" si="154"/>
        <v>1174.5545933119215</v>
      </c>
    </row>
    <row r="576" spans="2:20">
      <c r="B576" s="582">
        <v>502</v>
      </c>
      <c r="C576" s="712">
        <f t="shared" si="139"/>
        <v>7.3062416218374917</v>
      </c>
      <c r="D576" s="712">
        <f t="shared" si="140"/>
        <v>1554.8071246408274</v>
      </c>
      <c r="E576" s="712">
        <f t="shared" si="141"/>
        <v>1077.5864575084452</v>
      </c>
      <c r="F576" s="712">
        <f t="shared" si="142"/>
        <v>707.67363587312911</v>
      </c>
      <c r="G576" s="712">
        <f t="shared" si="143"/>
        <v>467.76539161390554</v>
      </c>
      <c r="H576" s="719">
        <f t="shared" si="144"/>
        <v>315.55306408648886</v>
      </c>
      <c r="I576" s="712">
        <f t="shared" si="145"/>
        <v>314.41110901585984</v>
      </c>
      <c r="J576" s="712">
        <f t="shared" si="146"/>
        <v>313.60198925576231</v>
      </c>
      <c r="K576" s="712">
        <f t="shared" si="147"/>
        <v>313.11841109665727</v>
      </c>
      <c r="L576" s="712">
        <f t="shared" si="148"/>
        <v>312.95594935387362</v>
      </c>
      <c r="N576" s="582">
        <v>502</v>
      </c>
      <c r="O576" s="712">
        <f t="shared" si="149"/>
        <v>7.3062416218374917</v>
      </c>
      <c r="P576" s="712">
        <f t="shared" si="150"/>
        <v>1208.7605779280177</v>
      </c>
      <c r="Q576" s="712">
        <f t="shared" si="151"/>
        <v>1194.4444751180463</v>
      </c>
      <c r="R576" s="712">
        <f t="shared" si="152"/>
        <v>1184.0816717602077</v>
      </c>
      <c r="S576" s="712">
        <f t="shared" si="153"/>
        <v>1177.7645950721078</v>
      </c>
      <c r="T576" s="712">
        <f t="shared" si="154"/>
        <v>1175.5487450148867</v>
      </c>
    </row>
    <row r="577" spans="2:20">
      <c r="B577" s="582">
        <v>503</v>
      </c>
      <c r="C577" s="712">
        <f t="shared" si="139"/>
        <v>7.320795888016451</v>
      </c>
      <c r="D577" s="712">
        <f t="shared" si="140"/>
        <v>1554.878312108666</v>
      </c>
      <c r="E577" s="712">
        <f t="shared" si="141"/>
        <v>1078.0704109668422</v>
      </c>
      <c r="F577" s="712">
        <f t="shared" si="142"/>
        <v>708.25995055065482</v>
      </c>
      <c r="G577" s="712">
        <f t="shared" si="143"/>
        <v>468.16089617364253</v>
      </c>
      <c r="H577" s="719">
        <f t="shared" si="144"/>
        <v>315.63564538633</v>
      </c>
      <c r="I577" s="712">
        <f t="shared" si="145"/>
        <v>314.49125906127938</v>
      </c>
      <c r="J577" s="712">
        <f t="shared" si="146"/>
        <v>313.68038290355111</v>
      </c>
      <c r="K577" s="712">
        <f t="shared" si="147"/>
        <v>313.19573911606727</v>
      </c>
      <c r="L577" s="712">
        <f t="shared" si="148"/>
        <v>313.03291200473564</v>
      </c>
      <c r="N577" s="582">
        <v>503</v>
      </c>
      <c r="O577" s="712">
        <f t="shared" si="149"/>
        <v>7.320795888016451</v>
      </c>
      <c r="P577" s="712">
        <f t="shared" si="150"/>
        <v>1209.6816249765193</v>
      </c>
      <c r="Q577" s="712">
        <f t="shared" si="151"/>
        <v>1195.3964688537453</v>
      </c>
      <c r="R577" s="712">
        <f t="shared" si="152"/>
        <v>1185.0559228870388</v>
      </c>
      <c r="S577" s="712">
        <f t="shared" si="153"/>
        <v>1178.7522111402941</v>
      </c>
      <c r="T577" s="712">
        <f t="shared" si="154"/>
        <v>1176.5407115865241</v>
      </c>
    </row>
    <row r="578" spans="2:20">
      <c r="B578" s="582">
        <v>504</v>
      </c>
      <c r="C578" s="712">
        <f t="shared" si="139"/>
        <v>7.3353501541954103</v>
      </c>
      <c r="D578" s="712">
        <f t="shared" si="140"/>
        <v>1554.9492893395989</v>
      </c>
      <c r="E578" s="712">
        <f t="shared" si="141"/>
        <v>1078.5529645139654</v>
      </c>
      <c r="F578" s="712">
        <f t="shared" si="142"/>
        <v>708.84494303890585</v>
      </c>
      <c r="G578" s="712">
        <f t="shared" si="143"/>
        <v>468.55585000871287</v>
      </c>
      <c r="H578" s="719">
        <f t="shared" si="144"/>
        <v>315.71838381736302</v>
      </c>
      <c r="I578" s="712">
        <f t="shared" si="145"/>
        <v>314.57157161891058</v>
      </c>
      <c r="J578" s="712">
        <f t="shared" si="146"/>
        <v>313.7589428954301</v>
      </c>
      <c r="K578" s="712">
        <f t="shared" si="147"/>
        <v>313.27323576499305</v>
      </c>
      <c r="L578" s="712">
        <f t="shared" si="148"/>
        <v>313.11004402646154</v>
      </c>
      <c r="N578" s="582">
        <v>504</v>
      </c>
      <c r="O578" s="712">
        <f t="shared" si="149"/>
        <v>7.3353501541954103</v>
      </c>
      <c r="P578" s="712">
        <f t="shared" si="150"/>
        <v>1210.6006475766856</v>
      </c>
      <c r="Q578" s="712">
        <f t="shared" si="151"/>
        <v>1196.3463701207302</v>
      </c>
      <c r="R578" s="712">
        <f t="shared" si="152"/>
        <v>1186.0280326237262</v>
      </c>
      <c r="S578" s="712">
        <f t="shared" si="153"/>
        <v>1179.7376564423851</v>
      </c>
      <c r="T578" s="712">
        <f t="shared" si="154"/>
        <v>1177.5304978297213</v>
      </c>
    </row>
    <row r="579" spans="2:20">
      <c r="B579" s="582">
        <v>505</v>
      </c>
      <c r="C579" s="712">
        <f t="shared" si="139"/>
        <v>7.3499044203743695</v>
      </c>
      <c r="D579" s="712">
        <f t="shared" si="140"/>
        <v>1555.0200572191718</v>
      </c>
      <c r="E579" s="712">
        <f t="shared" si="141"/>
        <v>1079.0341238657152</v>
      </c>
      <c r="F579" s="712">
        <f t="shared" si="142"/>
        <v>709.42861646662936</v>
      </c>
      <c r="G579" s="712">
        <f t="shared" si="143"/>
        <v>468.95025283224402</v>
      </c>
      <c r="H579" s="719">
        <f t="shared" si="144"/>
        <v>315.80127900619794</v>
      </c>
      <c r="I579" s="712">
        <f t="shared" si="145"/>
        <v>314.65204631570487</v>
      </c>
      <c r="J579" s="712">
        <f t="shared" si="146"/>
        <v>313.83766885899809</v>
      </c>
      <c r="K579" s="712">
        <f t="shared" si="147"/>
        <v>313.35090067160542</v>
      </c>
      <c r="L579" s="712">
        <f t="shared" si="148"/>
        <v>313.18734504748352</v>
      </c>
      <c r="N579" s="582">
        <v>505</v>
      </c>
      <c r="O579" s="712">
        <f t="shared" si="149"/>
        <v>7.3499044203743695</v>
      </c>
      <c r="P579" s="712">
        <f t="shared" si="150"/>
        <v>1211.5176501782253</v>
      </c>
      <c r="Q579" s="712">
        <f t="shared" si="151"/>
        <v>1197.2941835182171</v>
      </c>
      <c r="R579" s="712">
        <f t="shared" si="152"/>
        <v>1186.9980056770146</v>
      </c>
      <c r="S579" s="712">
        <f t="shared" si="153"/>
        <v>1180.7209357496938</v>
      </c>
      <c r="T579" s="712">
        <f t="shared" si="154"/>
        <v>1178.5181085368095</v>
      </c>
    </row>
    <row r="580" spans="2:20">
      <c r="B580" s="582">
        <v>506</v>
      </c>
      <c r="C580" s="712">
        <f t="shared" si="139"/>
        <v>7.3644586865533288</v>
      </c>
      <c r="D580" s="712">
        <f t="shared" si="140"/>
        <v>1555.0906166275713</v>
      </c>
      <c r="E580" s="712">
        <f t="shared" si="141"/>
        <v>1079.5138947045375</v>
      </c>
      <c r="F580" s="712">
        <f t="shared" si="142"/>
        <v>710.01097395883664</v>
      </c>
      <c r="G580" s="712">
        <f t="shared" si="143"/>
        <v>469.34410437237756</v>
      </c>
      <c r="H580" s="719">
        <f t="shared" si="144"/>
        <v>315.88433057964164</v>
      </c>
      <c r="I580" s="712">
        <f t="shared" si="145"/>
        <v>314.73268277868738</v>
      </c>
      <c r="J580" s="712">
        <f t="shared" si="146"/>
        <v>313.9165604218357</v>
      </c>
      <c r="K580" s="712">
        <f t="shared" si="147"/>
        <v>313.4287334640004</v>
      </c>
      <c r="L580" s="712">
        <f t="shared" si="148"/>
        <v>313.26481469613964</v>
      </c>
      <c r="N580" s="582">
        <v>506</v>
      </c>
      <c r="O580" s="712">
        <f t="shared" si="149"/>
        <v>7.3644586865533288</v>
      </c>
      <c r="P580" s="712">
        <f t="shared" si="150"/>
        <v>1212.4326372210669</v>
      </c>
      <c r="Q580" s="712">
        <f t="shared" si="151"/>
        <v>1198.2399136353138</v>
      </c>
      <c r="R580" s="712">
        <f t="shared" si="152"/>
        <v>1187.9658467433039</v>
      </c>
      <c r="S580" s="712">
        <f t="shared" si="153"/>
        <v>1181.7020538230458</v>
      </c>
      <c r="T580" s="712">
        <f t="shared" si="154"/>
        <v>1179.5035484895861</v>
      </c>
    </row>
    <row r="581" spans="2:20">
      <c r="B581" s="582">
        <v>507</v>
      </c>
      <c r="C581" s="712">
        <f t="shared" si="139"/>
        <v>7.3790129527322881</v>
      </c>
      <c r="D581" s="712">
        <f t="shared" si="140"/>
        <v>1555.160968439666</v>
      </c>
      <c r="E581" s="712">
        <f t="shared" si="141"/>
        <v>1079.9922826796876</v>
      </c>
      <c r="F581" s="712">
        <f t="shared" si="142"/>
        <v>710.59201863675275</v>
      </c>
      <c r="G581" s="712">
        <f t="shared" si="143"/>
        <v>469.73740437211774</v>
      </c>
      <c r="H581" s="719">
        <f t="shared" si="144"/>
        <v>315.96753816470385</v>
      </c>
      <c r="I581" s="712">
        <f t="shared" si="145"/>
        <v>314.81348063496438</v>
      </c>
      <c r="J581" s="712">
        <f t="shared" si="146"/>
        <v>313.99561721151395</v>
      </c>
      <c r="K581" s="712">
        <f t="shared" si="147"/>
        <v>313.50673377020814</v>
      </c>
      <c r="L581" s="712">
        <f t="shared" si="148"/>
        <v>313.34245260068337</v>
      </c>
      <c r="N581" s="582">
        <v>507</v>
      </c>
      <c r="O581" s="712">
        <f t="shared" si="149"/>
        <v>7.3790129527322881</v>
      </c>
      <c r="P581" s="712">
        <f t="shared" si="150"/>
        <v>1213.3456131353796</v>
      </c>
      <c r="Q581" s="712">
        <f t="shared" si="151"/>
        <v>1199.1835650510409</v>
      </c>
      <c r="R581" s="712">
        <f t="shared" si="152"/>
        <v>1188.9315605086715</v>
      </c>
      <c r="S581" s="712">
        <f t="shared" si="153"/>
        <v>1182.6810154128032</v>
      </c>
      <c r="T581" s="712">
        <f t="shared" si="154"/>
        <v>1180.4868224593379</v>
      </c>
    </row>
    <row r="582" spans="2:20">
      <c r="B582" s="582">
        <v>508</v>
      </c>
      <c r="C582" s="712">
        <f t="shared" si="139"/>
        <v>7.3935672189112474</v>
      </c>
      <c r="D582" s="712">
        <f t="shared" si="140"/>
        <v>1555.2311135250498</v>
      </c>
      <c r="E582" s="712">
        <f t="shared" si="141"/>
        <v>1080.4692934074872</v>
      </c>
      <c r="F582" s="712">
        <f t="shared" si="142"/>
        <v>711.17175361776845</v>
      </c>
      <c r="G582" s="712">
        <f t="shared" si="143"/>
        <v>470.13015258918136</v>
      </c>
      <c r="H582" s="719">
        <f t="shared" si="144"/>
        <v>316.05090138860356</v>
      </c>
      <c r="I582" s="712">
        <f t="shared" si="145"/>
        <v>314.89443951173081</v>
      </c>
      <c r="J582" s="712">
        <f t="shared" si="146"/>
        <v>314.07483885560242</v>
      </c>
      <c r="K582" s="712">
        <f t="shared" si="147"/>
        <v>313.58490121820211</v>
      </c>
      <c r="L582" s="712">
        <f t="shared" si="148"/>
        <v>313.42025838929248</v>
      </c>
      <c r="N582" s="582">
        <v>508</v>
      </c>
      <c r="O582" s="712">
        <f t="shared" si="149"/>
        <v>7.3935672189112474</v>
      </c>
      <c r="P582" s="712">
        <f t="shared" si="150"/>
        <v>1214.2565823415953</v>
      </c>
      <c r="Q582" s="712">
        <f t="shared" si="151"/>
        <v>1200.1251423343547</v>
      </c>
      <c r="R582" s="712">
        <f t="shared" si="152"/>
        <v>1189.8951516488942</v>
      </c>
      <c r="S582" s="712">
        <f t="shared" si="153"/>
        <v>1183.6578252588859</v>
      </c>
      <c r="T582" s="712">
        <f t="shared" si="154"/>
        <v>1181.4679352068651</v>
      </c>
    </row>
    <row r="583" spans="2:20">
      <c r="B583" s="582">
        <v>509</v>
      </c>
      <c r="C583" s="712">
        <f t="shared" si="139"/>
        <v>7.4081214850902057</v>
      </c>
      <c r="D583" s="712">
        <f t="shared" si="140"/>
        <v>1555.3010527480835</v>
      </c>
      <c r="E583" s="712">
        <f t="shared" si="141"/>
        <v>1080.9449324715795</v>
      </c>
      <c r="F583" s="712">
        <f t="shared" si="142"/>
        <v>711.75018201539274</v>
      </c>
      <c r="G583" s="712">
        <f t="shared" si="143"/>
        <v>470.52234879584859</v>
      </c>
      <c r="H583" s="719">
        <f t="shared" si="144"/>
        <v>316.13441987877496</v>
      </c>
      <c r="I583" s="712">
        <f t="shared" si="145"/>
        <v>314.97555903627767</v>
      </c>
      <c r="J583" s="712">
        <f t="shared" si="146"/>
        <v>314.15422498167777</v>
      </c>
      <c r="K583" s="712">
        <f t="shared" si="147"/>
        <v>313.66323543590761</v>
      </c>
      <c r="L583" s="712">
        <f t="shared" si="148"/>
        <v>313.49823169007811</v>
      </c>
      <c r="N583" s="582">
        <v>509</v>
      </c>
      <c r="O583" s="712">
        <f t="shared" si="149"/>
        <v>7.4081214850902057</v>
      </c>
      <c r="P583" s="712">
        <f t="shared" si="150"/>
        <v>1215.1655492504301</v>
      </c>
      <c r="Q583" s="712">
        <f t="shared" si="151"/>
        <v>1201.0646500441685</v>
      </c>
      <c r="R583" s="712">
        <f t="shared" si="152"/>
        <v>1190.8566248294721</v>
      </c>
      <c r="S583" s="712">
        <f t="shared" si="153"/>
        <v>1184.632488090796</v>
      </c>
      <c r="T583" s="712">
        <f t="shared" si="154"/>
        <v>1182.4468914825036</v>
      </c>
    </row>
    <row r="584" spans="2:20">
      <c r="B584" s="582">
        <v>510</v>
      </c>
      <c r="C584" s="712">
        <f t="shared" si="139"/>
        <v>7.422675751269165</v>
      </c>
      <c r="D584" s="712">
        <f t="shared" si="140"/>
        <v>1555.3707869679367</v>
      </c>
      <c r="E584" s="712">
        <f t="shared" si="141"/>
        <v>1081.4192054231848</v>
      </c>
      <c r="F584" s="712">
        <f t="shared" si="142"/>
        <v>712.3273069392061</v>
      </c>
      <c r="G584" s="712">
        <f t="shared" si="143"/>
        <v>470.9139927788151</v>
      </c>
      <c r="H584" s="719">
        <f t="shared" si="144"/>
        <v>316.21809326287342</v>
      </c>
      <c r="I584" s="712">
        <f t="shared" si="145"/>
        <v>315.05683883599932</v>
      </c>
      <c r="J584" s="712">
        <f t="shared" si="146"/>
        <v>314.23377521733187</v>
      </c>
      <c r="K584" s="712">
        <f t="shared" si="147"/>
        <v>313.74173605121086</v>
      </c>
      <c r="L584" s="712">
        <f t="shared" si="148"/>
        <v>313.57637213109388</v>
      </c>
      <c r="N584" s="582">
        <v>510</v>
      </c>
      <c r="O584" s="712">
        <f t="shared" si="149"/>
        <v>7.422675751269165</v>
      </c>
      <c r="P584" s="712">
        <f t="shared" si="150"/>
        <v>1216.0725182629053</v>
      </c>
      <c r="Q584" s="712">
        <f t="shared" si="151"/>
        <v>1202.0020927293758</v>
      </c>
      <c r="R584" s="712">
        <f t="shared" si="152"/>
        <v>1191.8159847056506</v>
      </c>
      <c r="S584" s="712">
        <f t="shared" si="153"/>
        <v>1185.6050086276402</v>
      </c>
      <c r="T584" s="712">
        <f t="shared" si="154"/>
        <v>1183.4236960261478</v>
      </c>
    </row>
    <row r="585" spans="2:20">
      <c r="B585" s="582">
        <v>511</v>
      </c>
      <c r="C585" s="712">
        <f t="shared" si="139"/>
        <v>7.4372300174481243</v>
      </c>
      <c r="D585" s="712">
        <f t="shared" si="140"/>
        <v>1555.4403170386288</v>
      </c>
      <c r="E585" s="712">
        <f t="shared" si="141"/>
        <v>1081.8921177813502</v>
      </c>
      <c r="F585" s="712">
        <f t="shared" si="142"/>
        <v>712.90313149481415</v>
      </c>
      <c r="G585" s="712">
        <f t="shared" si="143"/>
        <v>471.30508433904555</v>
      </c>
      <c r="H585" s="719">
        <f t="shared" si="144"/>
        <v>316.30192116878175</v>
      </c>
      <c r="I585" s="712">
        <f t="shared" si="145"/>
        <v>315.1382785384003</v>
      </c>
      <c r="J585" s="712">
        <f t="shared" si="146"/>
        <v>314.31348919017989</v>
      </c>
      <c r="K585" s="712">
        <f t="shared" si="147"/>
        <v>313.82040269196733</v>
      </c>
      <c r="L585" s="712">
        <f t="shared" si="148"/>
        <v>313.65467934034461</v>
      </c>
      <c r="N585" s="582">
        <v>511</v>
      </c>
      <c r="O585" s="712">
        <f t="shared" si="149"/>
        <v>7.4372300174481243</v>
      </c>
      <c r="P585" s="712">
        <f t="shared" si="150"/>
        <v>1216.9774937703687</v>
      </c>
      <c r="Q585" s="712">
        <f t="shared" si="151"/>
        <v>1202.9374749288711</v>
      </c>
      <c r="R585" s="712">
        <f t="shared" si="152"/>
        <v>1192.7732359224426</v>
      </c>
      <c r="S585" s="712">
        <f t="shared" si="153"/>
        <v>1186.5753915781529</v>
      </c>
      <c r="T585" s="712">
        <f t="shared" si="154"/>
        <v>1184.3983535672742</v>
      </c>
    </row>
    <row r="586" spans="2:20">
      <c r="B586" s="582">
        <v>512</v>
      </c>
      <c r="C586" s="712">
        <f t="shared" si="139"/>
        <v>7.4517842836270836</v>
      </c>
      <c r="D586" s="712">
        <f t="shared" si="140"/>
        <v>1555.50964380907</v>
      </c>
      <c r="E586" s="712">
        <f t="shared" si="141"/>
        <v>1082.3636750331993</v>
      </c>
      <c r="F586" s="712">
        <f t="shared" si="142"/>
        <v>713.4776587838038</v>
      </c>
      <c r="G586" s="712">
        <f t="shared" si="143"/>
        <v>471.69562329162761</v>
      </c>
      <c r="H586" s="719">
        <f t="shared" si="144"/>
        <v>316.38590322461573</v>
      </c>
      <c r="I586" s="712">
        <f t="shared" si="145"/>
        <v>315.21987777110309</v>
      </c>
      <c r="J586" s="712">
        <f t="shared" si="146"/>
        <v>314.39336652786818</v>
      </c>
      <c r="K586" s="712">
        <f t="shared" si="147"/>
        <v>313.89923498601075</v>
      </c>
      <c r="L586" s="712">
        <f t="shared" si="148"/>
        <v>313.73315294579515</v>
      </c>
      <c r="N586" s="582">
        <v>512</v>
      </c>
      <c r="O586" s="712">
        <f t="shared" si="149"/>
        <v>7.4517842836270836</v>
      </c>
      <c r="P586" s="712">
        <f t="shared" si="150"/>
        <v>1217.8804801545157</v>
      </c>
      <c r="Q586" s="712">
        <f t="shared" si="151"/>
        <v>1203.8708011715728</v>
      </c>
      <c r="R586" s="712">
        <f t="shared" si="152"/>
        <v>1193.7283831146515</v>
      </c>
      <c r="S586" s="712">
        <f t="shared" si="153"/>
        <v>1187.5436416407181</v>
      </c>
      <c r="T586" s="712">
        <f t="shared" si="154"/>
        <v>1185.3708688249635</v>
      </c>
    </row>
    <row r="587" spans="2:20">
      <c r="B587" s="582">
        <v>513</v>
      </c>
      <c r="C587" s="712">
        <f t="shared" ref="C587:C650" si="155">$C$73*B587</f>
        <v>7.4663385498060428</v>
      </c>
      <c r="D587" s="712">
        <f t="shared" ref="D587:D650" si="156">(1-2*FoAb-2*FoAb*BiCombAb)*D586+2*FoAb*E586+2*FoAb*BiCombAb*Tcomb</f>
        <v>1555.5787681231013</v>
      </c>
      <c r="E587" s="712">
        <f t="shared" ref="E587:E650" si="157">FoAb*D586+(1-2*FoAb)*E586+FoAb*F586</f>
        <v>1082.8338826341792</v>
      </c>
      <c r="F587" s="712">
        <f t="shared" ref="F587:F650" si="158">FoAb*E586+(1-2*FoAb)*F586+FoAb*G586</f>
        <v>714.05089190369858</v>
      </c>
      <c r="G587" s="712">
        <f t="shared" ref="G587:G650" si="159">FoAb*F586+(1-2*FoAb)*G586+FoAb*H586</f>
        <v>472.08560946562767</v>
      </c>
      <c r="H587" s="719">
        <f t="shared" ref="H587:H650" si="160">_FoN1*G586+(1-_FoN1-_FoN2)*H586+_FoN2*I586</f>
        <v>316.47003905873015</v>
      </c>
      <c r="I587" s="712">
        <f t="shared" ref="I587:I650" si="161">FoCase*H586+(1-2*FoCase)*I586+FoCase*J586</f>
        <v>315.30163616185462</v>
      </c>
      <c r="J587" s="712">
        <f t="shared" ref="J587:J650" si="162">FoCase*I586+(1-2*FoCase)*J586+FoCase*K586</f>
        <v>314.47340685808251</v>
      </c>
      <c r="K587" s="712">
        <f t="shared" ref="K587:K650" si="163">FoCase*J586+(1-2*FoCase)*K586+FoCase*L586</f>
        <v>313.97823256116124</v>
      </c>
      <c r="L587" s="712">
        <f t="shared" ref="L587:L650" si="164">(1-2*FoCase-2*FoCase*BiAtmCase)*L586+2*FoCase*K586+2*FoCase*BiAtmCase*Tatm</f>
        <v>313.81179257537906</v>
      </c>
      <c r="N587" s="582">
        <v>513</v>
      </c>
      <c r="O587" s="712">
        <f t="shared" ref="O587:O650" si="165">$O$73*N587</f>
        <v>7.4663385498060428</v>
      </c>
      <c r="P587" s="712">
        <f t="shared" ref="P587:P650" si="166">(1-2*FoCase-2*FoCase*BiCombCase)*P586+2*FoCase*Q586+2*FoCase*BiCombCase*Tcomb</f>
        <v>1218.7814817874112</v>
      </c>
      <c r="Q587" s="712">
        <f t="shared" ref="Q587:Q650" si="167">FoCase*P586+(1-2*FoCase)*Q586+FoCase*R586</f>
        <v>1204.8020759764449</v>
      </c>
      <c r="R587" s="712">
        <f t="shared" ref="R587:R650" si="168">FoCase*Q586+(1-2*FoCase)*R586+FoCase*S586</f>
        <v>1194.6814309068936</v>
      </c>
      <c r="S587" s="712">
        <f t="shared" ref="S587:S650" si="169">FoCase*R586+(1-2*FoCase)*S586+FoCase*T586</f>
        <v>1188.5097635033931</v>
      </c>
      <c r="T587" s="712">
        <f t="shared" ref="T587:T650" si="170">(1-2*FoCase-2*FoCase*BiAtmCase)*T586+2*FoCase*S586+2*FoCase*BiAtmCase*Tatm</f>
        <v>1186.341246507925</v>
      </c>
    </row>
    <row r="588" spans="2:20">
      <c r="B588" s="582">
        <v>514</v>
      </c>
      <c r="C588" s="712">
        <f t="shared" si="155"/>
        <v>7.4808928159850021</v>
      </c>
      <c r="D588" s="712">
        <f t="shared" si="156"/>
        <v>1555.647690819535</v>
      </c>
      <c r="E588" s="712">
        <f t="shared" si="157"/>
        <v>1083.3027460083042</v>
      </c>
      <c r="F588" s="712">
        <f t="shared" si="158"/>
        <v>714.6228339479153</v>
      </c>
      <c r="G588" s="712">
        <f t="shared" si="159"/>
        <v>472.47504270394762</v>
      </c>
      <c r="H588" s="719">
        <f t="shared" si="160"/>
        <v>316.55432829972466</v>
      </c>
      <c r="I588" s="712">
        <f t="shared" si="161"/>
        <v>315.38355333853343</v>
      </c>
      <c r="J588" s="712">
        <f t="shared" si="162"/>
        <v>314.55360980855573</v>
      </c>
      <c r="K588" s="712">
        <f t="shared" si="163"/>
        <v>314.05739504523387</v>
      </c>
      <c r="L588" s="712">
        <f t="shared" si="164"/>
        <v>313.89059785700715</v>
      </c>
      <c r="N588" s="582">
        <v>514</v>
      </c>
      <c r="O588" s="712">
        <f t="shared" si="165"/>
        <v>7.4808928159850021</v>
      </c>
      <c r="P588" s="712">
        <f t="shared" si="166"/>
        <v>1219.6805030315104</v>
      </c>
      <c r="Q588" s="712">
        <f t="shared" si="167"/>
        <v>1205.7313038525185</v>
      </c>
      <c r="R588" s="712">
        <f t="shared" si="168"/>
        <v>1195.6323839136201</v>
      </c>
      <c r="S588" s="712">
        <f t="shared" si="169"/>
        <v>1189.4737618439315</v>
      </c>
      <c r="T588" s="712">
        <f t="shared" si="170"/>
        <v>1187.3094913145169</v>
      </c>
    </row>
    <row r="589" spans="2:20">
      <c r="B589" s="582">
        <v>515</v>
      </c>
      <c r="C589" s="712">
        <f t="shared" si="155"/>
        <v>7.4954470821639614</v>
      </c>
      <c r="D589" s="712">
        <f t="shared" si="156"/>
        <v>1555.7164127321942</v>
      </c>
      <c r="E589" s="712">
        <f t="shared" si="157"/>
        <v>1083.7702705483991</v>
      </c>
      <c r="F589" s="712">
        <f t="shared" si="158"/>
        <v>715.19348800572197</v>
      </c>
      <c r="G589" s="712">
        <f t="shared" si="159"/>
        <v>472.86392286318244</v>
      </c>
      <c r="H589" s="719">
        <f t="shared" si="160"/>
        <v>316.63877057644913</v>
      </c>
      <c r="I589" s="712">
        <f t="shared" si="161"/>
        <v>315.46562892915676</v>
      </c>
      <c r="J589" s="712">
        <f t="shared" si="162"/>
        <v>314.63397500707549</v>
      </c>
      <c r="K589" s="712">
        <f t="shared" si="163"/>
        <v>314.13672206604696</v>
      </c>
      <c r="L589" s="712">
        <f t="shared" si="164"/>
        <v>313.96956841857599</v>
      </c>
      <c r="N589" s="582">
        <v>515</v>
      </c>
      <c r="O589" s="712">
        <f t="shared" si="165"/>
        <v>7.4954470821639614</v>
      </c>
      <c r="P589" s="712">
        <f t="shared" si="166"/>
        <v>1220.5775482396798</v>
      </c>
      <c r="Q589" s="712">
        <f t="shared" si="167"/>
        <v>1206.658489298914</v>
      </c>
      <c r="R589" s="712">
        <f t="shared" si="168"/>
        <v>1196.5812467391397</v>
      </c>
      <c r="S589" s="712">
        <f t="shared" si="169"/>
        <v>1190.4356413298046</v>
      </c>
      <c r="T589" s="712">
        <f t="shared" si="170"/>
        <v>1188.2756079327714</v>
      </c>
    </row>
    <row r="590" spans="2:20">
      <c r="B590" s="582">
        <v>516</v>
      </c>
      <c r="C590" s="712">
        <f t="shared" si="155"/>
        <v>7.5100013483429198</v>
      </c>
      <c r="D590" s="712">
        <f t="shared" si="156"/>
        <v>1555.7849346899525</v>
      </c>
      <c r="E590" s="712">
        <f t="shared" si="157"/>
        <v>1084.2364616163391</v>
      </c>
      <c r="F590" s="712">
        <f t="shared" si="158"/>
        <v>715.76285716219661</v>
      </c>
      <c r="G590" s="712">
        <f t="shared" si="159"/>
        <v>473.25224981347924</v>
      </c>
      <c r="H590" s="719">
        <f t="shared" si="160"/>
        <v>316.72336551800953</v>
      </c>
      <c r="I590" s="712">
        <f t="shared" si="161"/>
        <v>315.54786256188692</v>
      </c>
      <c r="J590" s="712">
        <f t="shared" si="162"/>
        <v>314.7145020814923</v>
      </c>
      <c r="K590" s="712">
        <f t="shared" si="163"/>
        <v>314.21621325143036</v>
      </c>
      <c r="L590" s="712">
        <f t="shared" si="164"/>
        <v>314.04870388797639</v>
      </c>
      <c r="N590" s="582">
        <v>516</v>
      </c>
      <c r="O590" s="712">
        <f t="shared" si="165"/>
        <v>7.5100013483429198</v>
      </c>
      <c r="P590" s="712">
        <f t="shared" si="166"/>
        <v>1221.4726217552184</v>
      </c>
      <c r="Q590" s="712">
        <f t="shared" si="167"/>
        <v>1207.5836368048629</v>
      </c>
      <c r="R590" s="712">
        <f t="shared" si="168"/>
        <v>1197.5280239776412</v>
      </c>
      <c r="S590" s="712">
        <f t="shared" si="169"/>
        <v>1191.395406618225</v>
      </c>
      <c r="T590" s="712">
        <f t="shared" si="170"/>
        <v>1189.2396010404163</v>
      </c>
    </row>
    <row r="591" spans="2:20">
      <c r="B591" s="582">
        <v>517</v>
      </c>
      <c r="C591" s="712">
        <f t="shared" si="155"/>
        <v>7.524555614521879</v>
      </c>
      <c r="D591" s="712">
        <f t="shared" si="156"/>
        <v>1555.8532575167728</v>
      </c>
      <c r="E591" s="712">
        <f t="shared" si="157"/>
        <v>1084.7013245432865</v>
      </c>
      <c r="F591" s="712">
        <f t="shared" si="158"/>
        <v>716.33094449818611</v>
      </c>
      <c r="G591" s="712">
        <f t="shared" si="159"/>
        <v>473.64002343839724</v>
      </c>
      <c r="H591" s="719">
        <f t="shared" si="160"/>
        <v>316.8081127537734</v>
      </c>
      <c r="I591" s="712">
        <f t="shared" si="161"/>
        <v>315.63025386503853</v>
      </c>
      <c r="J591" s="712">
        <f t="shared" si="162"/>
        <v>314.79519065972659</v>
      </c>
      <c r="K591" s="712">
        <f t="shared" si="163"/>
        <v>314.29586822923346</v>
      </c>
      <c r="L591" s="712">
        <f t="shared" si="164"/>
        <v>314.12800389310178</v>
      </c>
      <c r="N591" s="582">
        <v>517</v>
      </c>
      <c r="O591" s="712">
        <f t="shared" si="165"/>
        <v>7.524555614521879</v>
      </c>
      <c r="P591" s="712">
        <f t="shared" si="166"/>
        <v>1222.3657279118784</v>
      </c>
      <c r="Q591" s="712">
        <f t="shared" si="167"/>
        <v>1208.5067508497293</v>
      </c>
      <c r="R591" s="712">
        <f t="shared" si="168"/>
        <v>1198.4727202132149</v>
      </c>
      <c r="S591" s="712">
        <f t="shared" si="169"/>
        <v>1192.3530623561687</v>
      </c>
      <c r="T591" s="712">
        <f t="shared" si="170"/>
        <v>1190.2014753048977</v>
      </c>
    </row>
    <row r="592" spans="2:20">
      <c r="B592" s="582">
        <v>518</v>
      </c>
      <c r="C592" s="712">
        <f t="shared" si="155"/>
        <v>7.5391098807008383</v>
      </c>
      <c r="D592" s="712">
        <f t="shared" si="156"/>
        <v>1555.9213820317455</v>
      </c>
      <c r="E592" s="712">
        <f t="shared" si="157"/>
        <v>1085.1648646299288</v>
      </c>
      <c r="F592" s="712">
        <f t="shared" si="158"/>
        <v>716.89775309026663</v>
      </c>
      <c r="G592" s="712">
        <f t="shared" si="159"/>
        <v>474.02724363476887</v>
      </c>
      <c r="H592" s="719">
        <f t="shared" si="160"/>
        <v>316.8930119133754</v>
      </c>
      <c r="I592" s="712">
        <f t="shared" si="161"/>
        <v>315.71280246708466</v>
      </c>
      <c r="J592" s="712">
        <f t="shared" si="162"/>
        <v>314.87604036977672</v>
      </c>
      <c r="K592" s="712">
        <f t="shared" si="163"/>
        <v>314.37568662733344</v>
      </c>
      <c r="L592" s="712">
        <f t="shared" si="164"/>
        <v>314.20746806185616</v>
      </c>
      <c r="N592" s="582">
        <v>518</v>
      </c>
      <c r="O592" s="712">
        <f t="shared" si="165"/>
        <v>7.5391098807008383</v>
      </c>
      <c r="P592" s="712">
        <f t="shared" si="166"/>
        <v>1223.2568710338865</v>
      </c>
      <c r="Q592" s="712">
        <f t="shared" si="167"/>
        <v>1209.4278359030318</v>
      </c>
      <c r="R592" s="712">
        <f t="shared" si="168"/>
        <v>1199.4153400198763</v>
      </c>
      <c r="S592" s="712">
        <f t="shared" si="169"/>
        <v>1193.3086131803973</v>
      </c>
      <c r="T592" s="712">
        <f t="shared" si="170"/>
        <v>1191.161235383403</v>
      </c>
    </row>
    <row r="593" spans="2:20">
      <c r="B593" s="582">
        <v>519</v>
      </c>
      <c r="C593" s="712">
        <f t="shared" si="155"/>
        <v>7.5536641468797976</v>
      </c>
      <c r="D593" s="712">
        <f t="shared" si="156"/>
        <v>1555.9893090491266</v>
      </c>
      <c r="E593" s="712">
        <f t="shared" si="157"/>
        <v>1085.6270871467102</v>
      </c>
      <c r="F593" s="712">
        <f t="shared" si="158"/>
        <v>717.46328601070445</v>
      </c>
      <c r="G593" s="712">
        <f t="shared" si="159"/>
        <v>474.41391031256205</v>
      </c>
      <c r="H593" s="719">
        <f t="shared" si="160"/>
        <v>316.97806262672265</v>
      </c>
      <c r="I593" s="712">
        <f t="shared" si="161"/>
        <v>315.7955079966639</v>
      </c>
      <c r="J593" s="712">
        <f t="shared" si="162"/>
        <v>314.95705083972615</v>
      </c>
      <c r="K593" s="712">
        <f t="shared" si="163"/>
        <v>314.4556680736431</v>
      </c>
      <c r="L593" s="712">
        <f t="shared" si="164"/>
        <v>314.28709602216259</v>
      </c>
      <c r="N593" s="582">
        <v>519</v>
      </c>
      <c r="O593" s="712">
        <f t="shared" si="165"/>
        <v>7.5536641468797976</v>
      </c>
      <c r="P593" s="712">
        <f t="shared" si="166"/>
        <v>1224.1460554359655</v>
      </c>
      <c r="Q593" s="712">
        <f t="shared" si="167"/>
        <v>1210.3468964244651</v>
      </c>
      <c r="R593" s="712">
        <f t="shared" si="168"/>
        <v>1200.3558879615864</v>
      </c>
      <c r="S593" s="712">
        <f t="shared" si="169"/>
        <v>1194.2620637174816</v>
      </c>
      <c r="T593" s="712">
        <f t="shared" si="170"/>
        <v>1192.1188859228828</v>
      </c>
    </row>
    <row r="594" spans="2:20">
      <c r="B594" s="582">
        <v>520</v>
      </c>
      <c r="C594" s="712">
        <f t="shared" si="155"/>
        <v>7.5682184130587569</v>
      </c>
      <c r="D594" s="712">
        <f t="shared" si="156"/>
        <v>1556.0570393783773</v>
      </c>
      <c r="E594" s="712">
        <f t="shared" si="157"/>
        <v>1086.0879973340643</v>
      </c>
      <c r="F594" s="712">
        <f t="shared" si="158"/>
        <v>718.02754632741767</v>
      </c>
      <c r="G594" s="712">
        <f t="shared" si="159"/>
        <v>474.80002339474339</v>
      </c>
      <c r="H594" s="719">
        <f t="shared" si="160"/>
        <v>317.06326452400003</v>
      </c>
      <c r="I594" s="712">
        <f t="shared" si="161"/>
        <v>315.87837008258663</v>
      </c>
      <c r="J594" s="712">
        <f t="shared" si="162"/>
        <v>315.03822169775088</v>
      </c>
      <c r="K594" s="712">
        <f t="shared" si="163"/>
        <v>314.53581219611885</v>
      </c>
      <c r="L594" s="712">
        <f t="shared" si="164"/>
        <v>314.36688740197098</v>
      </c>
      <c r="N594" s="582">
        <v>520</v>
      </c>
      <c r="O594" s="712">
        <f t="shared" si="165"/>
        <v>7.5682184130587569</v>
      </c>
      <c r="P594" s="712">
        <f t="shared" si="166"/>
        <v>1225.0332854233536</v>
      </c>
      <c r="Q594" s="712">
        <f t="shared" si="167"/>
        <v>1211.2639368639213</v>
      </c>
      <c r="R594" s="712">
        <f t="shared" si="168"/>
        <v>1201.2943685922749</v>
      </c>
      <c r="S594" s="712">
        <f t="shared" si="169"/>
        <v>1195.2134185838229</v>
      </c>
      <c r="T594" s="712">
        <f t="shared" si="170"/>
        <v>1193.0744315600737</v>
      </c>
    </row>
    <row r="595" spans="2:20">
      <c r="B595" s="582">
        <v>521</v>
      </c>
      <c r="C595" s="712">
        <f t="shared" si="155"/>
        <v>7.5827726792377161</v>
      </c>
      <c r="D595" s="712">
        <f t="shared" si="156"/>
        <v>1556.1245738241992</v>
      </c>
      <c r="E595" s="712">
        <f t="shared" si="157"/>
        <v>1086.547600402643</v>
      </c>
      <c r="F595" s="712">
        <f t="shared" si="158"/>
        <v>718.59053710393891</v>
      </c>
      <c r="G595" s="712">
        <f t="shared" si="159"/>
        <v>475.18558281714274</v>
      </c>
      <c r="H595" s="719">
        <f t="shared" si="160"/>
        <v>317.14861723567577</v>
      </c>
      <c r="I595" s="712">
        <f t="shared" si="161"/>
        <v>315.96138835384147</v>
      </c>
      <c r="J595" s="712">
        <f t="shared" si="162"/>
        <v>315.11955257212679</v>
      </c>
      <c r="K595" s="712">
        <f t="shared" si="163"/>
        <v>314.61611862276834</v>
      </c>
      <c r="L595" s="712">
        <f t="shared" si="164"/>
        <v>314.44684182926642</v>
      </c>
      <c r="N595" s="582">
        <v>521</v>
      </c>
      <c r="O595" s="712">
        <f t="shared" si="165"/>
        <v>7.5827726792377161</v>
      </c>
      <c r="P595" s="712">
        <f t="shared" si="166"/>
        <v>1225.9185652918266</v>
      </c>
      <c r="Q595" s="712">
        <f t="shared" si="167"/>
        <v>1212.1789616615124</v>
      </c>
      <c r="R595" s="712">
        <f t="shared" si="168"/>
        <v>1202.2307864558618</v>
      </c>
      <c r="S595" s="712">
        <f t="shared" si="169"/>
        <v>1196.1626823856757</v>
      </c>
      <c r="T595" s="712">
        <f t="shared" si="170"/>
        <v>1194.0278769215213</v>
      </c>
    </row>
    <row r="596" spans="2:20">
      <c r="B596" s="582">
        <v>522</v>
      </c>
      <c r="C596" s="712">
        <f t="shared" si="155"/>
        <v>7.5973269454166754</v>
      </c>
      <c r="D596" s="712">
        <f t="shared" si="156"/>
        <v>1556.1919131865732</v>
      </c>
      <c r="E596" s="712">
        <f t="shared" si="157"/>
        <v>1087.0059015335446</v>
      </c>
      <c r="F596" s="712">
        <f t="shared" si="158"/>
        <v>719.15226139937806</v>
      </c>
      <c r="G596" s="712">
        <f t="shared" si="159"/>
        <v>475.57058852831841</v>
      </c>
      <c r="H596" s="719">
        <f t="shared" si="160"/>
        <v>317.23412039250638</v>
      </c>
      <c r="I596" s="712">
        <f t="shared" si="161"/>
        <v>316.04456243960169</v>
      </c>
      <c r="J596" s="712">
        <f t="shared" si="162"/>
        <v>315.20104309123695</v>
      </c>
      <c r="K596" s="712">
        <f t="shared" si="163"/>
        <v>314.69658698165847</v>
      </c>
      <c r="L596" s="712">
        <f t="shared" si="164"/>
        <v>314.52695893207664</v>
      </c>
      <c r="N596" s="582">
        <v>522</v>
      </c>
      <c r="O596" s="712">
        <f t="shared" si="165"/>
        <v>7.5973269454166754</v>
      </c>
      <c r="P596" s="712">
        <f t="shared" si="166"/>
        <v>1226.8018993277183</v>
      </c>
      <c r="Q596" s="712">
        <f t="shared" si="167"/>
        <v>1213.0919752475902</v>
      </c>
      <c r="R596" s="712">
        <f t="shared" si="168"/>
        <v>1203.1651460862804</v>
      </c>
      <c r="S596" s="712">
        <f t="shared" si="169"/>
        <v>1197.1098597191699</v>
      </c>
      <c r="T596" s="712">
        <f t="shared" si="170"/>
        <v>1194.9792266236018</v>
      </c>
    </row>
    <row r="597" spans="2:20">
      <c r="B597" s="582">
        <v>523</v>
      </c>
      <c r="C597" s="712">
        <f t="shared" si="155"/>
        <v>7.6118812115956338</v>
      </c>
      <c r="D597" s="712">
        <f t="shared" si="156"/>
        <v>1556.2590582607957</v>
      </c>
      <c r="E597" s="712">
        <f t="shared" si="157"/>
        <v>1087.4629058785385</v>
      </c>
      <c r="F597" s="712">
        <f t="shared" si="158"/>
        <v>719.71272226838698</v>
      </c>
      <c r="G597" s="712">
        <f t="shared" si="159"/>
        <v>475.95504048942411</v>
      </c>
      <c r="H597" s="719">
        <f t="shared" si="160"/>
        <v>317.3197736255421</v>
      </c>
      <c r="I597" s="712">
        <f t="shared" si="161"/>
        <v>316.12789196923154</v>
      </c>
      <c r="J597" s="712">
        <f t="shared" si="162"/>
        <v>315.28269288357842</v>
      </c>
      <c r="K597" s="712">
        <f t="shared" si="163"/>
        <v>314.77721690092278</v>
      </c>
      <c r="L597" s="712">
        <f t="shared" si="164"/>
        <v>314.60723833848016</v>
      </c>
      <c r="N597" s="582">
        <v>523</v>
      </c>
      <c r="O597" s="712">
        <f t="shared" si="165"/>
        <v>7.6118812115956338</v>
      </c>
      <c r="P597" s="712">
        <f t="shared" si="166"/>
        <v>1227.6832918079413</v>
      </c>
      <c r="Q597" s="712">
        <f t="shared" si="167"/>
        <v>1214.002982042769</v>
      </c>
      <c r="R597" s="712">
        <f t="shared" si="168"/>
        <v>1204.0974520074976</v>
      </c>
      <c r="S597" s="712">
        <f t="shared" si="169"/>
        <v>1198.0549551703334</v>
      </c>
      <c r="T597" s="712">
        <f t="shared" si="170"/>
        <v>1195.928485272545</v>
      </c>
    </row>
    <row r="598" spans="2:20">
      <c r="B598" s="582">
        <v>524</v>
      </c>
      <c r="C598" s="712">
        <f t="shared" si="155"/>
        <v>7.6264354777745931</v>
      </c>
      <c r="D598" s="712">
        <f t="shared" si="156"/>
        <v>1556.3260098375156</v>
      </c>
      <c r="E598" s="712">
        <f t="shared" si="157"/>
        <v>1087.9186185602891</v>
      </c>
      <c r="F598" s="712">
        <f t="shared" si="158"/>
        <v>720.27192276112373</v>
      </c>
      <c r="G598" s="712">
        <f t="shared" si="159"/>
        <v>476.33893867407613</v>
      </c>
      <c r="H598" s="719">
        <f t="shared" si="160"/>
        <v>317.40557656613163</v>
      </c>
      <c r="I598" s="712">
        <f t="shared" si="161"/>
        <v>316.21137657229235</v>
      </c>
      <c r="J598" s="712">
        <f t="shared" si="162"/>
        <v>315.3645015777696</v>
      </c>
      <c r="K598" s="712">
        <f t="shared" si="163"/>
        <v>314.8580080087691</v>
      </c>
      <c r="L598" s="712">
        <f t="shared" si="164"/>
        <v>314.68767967661393</v>
      </c>
      <c r="N598" s="582">
        <v>524</v>
      </c>
      <c r="O598" s="712">
        <f t="shared" si="165"/>
        <v>7.6264354777745931</v>
      </c>
      <c r="P598" s="712">
        <f t="shared" si="166"/>
        <v>1228.5627470000068</v>
      </c>
      <c r="Q598" s="712">
        <f t="shared" si="167"/>
        <v>1214.911986457947</v>
      </c>
      <c r="R598" s="712">
        <f t="shared" si="168"/>
        <v>1205.0277087335371</v>
      </c>
      <c r="S598" s="712">
        <f t="shared" si="169"/>
        <v>1198.9979733151145</v>
      </c>
      <c r="T598" s="712">
        <f t="shared" si="170"/>
        <v>1196.8756574644556</v>
      </c>
    </row>
    <row r="599" spans="2:20">
      <c r="B599" s="582">
        <v>525</v>
      </c>
      <c r="C599" s="712">
        <f t="shared" si="155"/>
        <v>7.6409897439535523</v>
      </c>
      <c r="D599" s="712">
        <f t="shared" si="156"/>
        <v>1556.3927687027694</v>
      </c>
      <c r="E599" s="712">
        <f t="shared" si="157"/>
        <v>1088.3730446725758</v>
      </c>
      <c r="F599" s="712">
        <f t="shared" si="158"/>
        <v>720.82986592321834</v>
      </c>
      <c r="G599" s="712">
        <f t="shared" si="159"/>
        <v>476.7222830682224</v>
      </c>
      <c r="H599" s="719">
        <f t="shared" si="160"/>
        <v>317.49152884592752</v>
      </c>
      <c r="I599" s="712">
        <f t="shared" si="161"/>
        <v>316.29501587854895</v>
      </c>
      <c r="J599" s="712">
        <f t="shared" si="162"/>
        <v>315.44646880255721</v>
      </c>
      <c r="K599" s="712">
        <f t="shared" si="163"/>
        <v>314.93895993348701</v>
      </c>
      <c r="L599" s="712">
        <f t="shared" si="164"/>
        <v>314.76828257468082</v>
      </c>
      <c r="N599" s="582">
        <v>525</v>
      </c>
      <c r="O599" s="712">
        <f t="shared" si="165"/>
        <v>7.6409897439535523</v>
      </c>
      <c r="P599" s="712">
        <f t="shared" si="166"/>
        <v>1229.4402691620471</v>
      </c>
      <c r="Q599" s="712">
        <f t="shared" si="167"/>
        <v>1215.8189928943266</v>
      </c>
      <c r="R599" s="712">
        <f t="shared" si="168"/>
        <v>1205.9559207685011</v>
      </c>
      <c r="S599" s="712">
        <f t="shared" si="169"/>
        <v>1199.9389187194024</v>
      </c>
      <c r="T599" s="712">
        <f t="shared" si="170"/>
        <v>1197.8207477853366</v>
      </c>
    </row>
    <row r="600" spans="2:20">
      <c r="B600" s="582">
        <v>526</v>
      </c>
      <c r="C600" s="712">
        <f t="shared" si="155"/>
        <v>7.6555440101325116</v>
      </c>
      <c r="D600" s="712">
        <f t="shared" si="156"/>
        <v>1556.459335638019</v>
      </c>
      <c r="E600" s="712">
        <f t="shared" si="157"/>
        <v>1088.8261892805137</v>
      </c>
      <c r="F600" s="712">
        <f t="shared" si="158"/>
        <v>721.38655479573879</v>
      </c>
      <c r="G600" s="712">
        <f t="shared" si="159"/>
        <v>477.10507367001185</v>
      </c>
      <c r="H600" s="719">
        <f t="shared" si="160"/>
        <v>317.57763009689108</v>
      </c>
      <c r="I600" s="712">
        <f t="shared" si="161"/>
        <v>316.37880951797553</v>
      </c>
      <c r="J600" s="712">
        <f t="shared" si="162"/>
        <v>315.52859418682277</v>
      </c>
      <c r="K600" s="712">
        <f t="shared" si="163"/>
        <v>315.02007230345544</v>
      </c>
      <c r="L600" s="712">
        <f t="shared" si="164"/>
        <v>314.84904666095736</v>
      </c>
      <c r="N600" s="582">
        <v>526</v>
      </c>
      <c r="O600" s="712">
        <f t="shared" si="165"/>
        <v>7.6555440101325116</v>
      </c>
      <c r="P600" s="712">
        <f t="shared" si="166"/>
        <v>1230.3158625428346</v>
      </c>
      <c r="Q600" s="712">
        <f t="shared" si="167"/>
        <v>1216.7240057434371</v>
      </c>
      <c r="R600" s="712">
        <f t="shared" si="168"/>
        <v>1206.8820926065914</v>
      </c>
      <c r="S600" s="712">
        <f t="shared" si="169"/>
        <v>1200.8777959390518</v>
      </c>
      <c r="T600" s="712">
        <f t="shared" si="170"/>
        <v>1198.7637608111113</v>
      </c>
    </row>
    <row r="601" spans="2:20">
      <c r="B601" s="582">
        <v>527</v>
      </c>
      <c r="C601" s="712">
        <f t="shared" si="155"/>
        <v>7.6700982763114709</v>
      </c>
      <c r="D601" s="712">
        <f t="shared" si="156"/>
        <v>1556.5257114201847</v>
      </c>
      <c r="E601" s="712">
        <f t="shared" si="157"/>
        <v>1089.2780574207707</v>
      </c>
      <c r="F601" s="712">
        <f t="shared" si="158"/>
        <v>721.94199241515787</v>
      </c>
      <c r="G601" s="712">
        <f t="shared" si="159"/>
        <v>477.4873104896655</v>
      </c>
      <c r="H601" s="719">
        <f t="shared" si="160"/>
        <v>317.66387995129719</v>
      </c>
      <c r="I601" s="712">
        <f t="shared" si="161"/>
        <v>316.46275712076158</v>
      </c>
      <c r="J601" s="712">
        <f t="shared" si="162"/>
        <v>315.61087735959018</v>
      </c>
      <c r="K601" s="712">
        <f t="shared" si="163"/>
        <v>315.1013447471496</v>
      </c>
      <c r="L601" s="712">
        <f t="shared" si="164"/>
        <v>314.92997156380136</v>
      </c>
      <c r="N601" s="582">
        <v>527</v>
      </c>
      <c r="O601" s="712">
        <f t="shared" si="165"/>
        <v>7.6700982763114709</v>
      </c>
      <c r="P601" s="712">
        <f t="shared" si="166"/>
        <v>1231.1895313818031</v>
      </c>
      <c r="Q601" s="712">
        <f t="shared" si="167"/>
        <v>1217.6270293871553</v>
      </c>
      <c r="R601" s="712">
        <f t="shared" si="168"/>
        <v>1207.8062287321318</v>
      </c>
      <c r="S601" s="712">
        <f t="shared" si="169"/>
        <v>1201.8146095199029</v>
      </c>
      <c r="T601" s="712">
        <f t="shared" si="170"/>
        <v>1199.7047011076447</v>
      </c>
    </row>
    <row r="602" spans="2:20">
      <c r="B602" s="582">
        <v>528</v>
      </c>
      <c r="C602" s="712">
        <f t="shared" si="155"/>
        <v>7.6846525424904302</v>
      </c>
      <c r="D602" s="712">
        <f t="shared" si="156"/>
        <v>1556.5918968216829</v>
      </c>
      <c r="E602" s="712">
        <f t="shared" si="157"/>
        <v>1089.728654101782</v>
      </c>
      <c r="F602" s="712">
        <f t="shared" si="158"/>
        <v>722.49618181332119</v>
      </c>
      <c r="G602" s="712">
        <f t="shared" si="159"/>
        <v>477.86899354934792</v>
      </c>
      <c r="H602" s="719">
        <f t="shared" si="160"/>
        <v>317.75027804173931</v>
      </c>
      <c r="I602" s="712">
        <f t="shared" si="161"/>
        <v>316.5468583173182</v>
      </c>
      <c r="J602" s="712">
        <f t="shared" si="162"/>
        <v>315.69331795003177</v>
      </c>
      <c r="K602" s="712">
        <f t="shared" si="163"/>
        <v>315.18277689314851</v>
      </c>
      <c r="L602" s="712">
        <f t="shared" si="164"/>
        <v>315.01105691165895</v>
      </c>
      <c r="N602" s="582">
        <v>528</v>
      </c>
      <c r="O602" s="712">
        <f t="shared" si="165"/>
        <v>7.6846525424904302</v>
      </c>
      <c r="P602" s="712">
        <f t="shared" si="166"/>
        <v>1232.0612799090684</v>
      </c>
      <c r="Q602" s="712">
        <f t="shared" si="167"/>
        <v>1218.5280681977256</v>
      </c>
      <c r="R602" s="712">
        <f t="shared" si="168"/>
        <v>1208.7283336195894</v>
      </c>
      <c r="S602" s="712">
        <f t="shared" si="169"/>
        <v>1202.7493639978045</v>
      </c>
      <c r="T602" s="712">
        <f t="shared" si="170"/>
        <v>1200.6435732307659</v>
      </c>
    </row>
    <row r="603" spans="2:20">
      <c r="B603" s="582">
        <v>529</v>
      </c>
      <c r="C603" s="712">
        <f t="shared" si="155"/>
        <v>7.6992068086693894</v>
      </c>
      <c r="D603" s="712">
        <f t="shared" si="156"/>
        <v>1556.6578926104596</v>
      </c>
      <c r="E603" s="712">
        <f t="shared" si="157"/>
        <v>1090.1779843039651</v>
      </c>
      <c r="F603" s="712">
        <f t="shared" si="158"/>
        <v>723.04912601741489</v>
      </c>
      <c r="G603" s="712">
        <f t="shared" si="159"/>
        <v>478.25012288304049</v>
      </c>
      <c r="H603" s="719">
        <f t="shared" si="160"/>
        <v>317.83682400113418</v>
      </c>
      <c r="I603" s="712">
        <f t="shared" si="161"/>
        <v>316.63111273828366</v>
      </c>
      <c r="J603" s="712">
        <f t="shared" si="162"/>
        <v>315.77591558747525</v>
      </c>
      <c r="K603" s="712">
        <f t="shared" si="163"/>
        <v>315.26436837014217</v>
      </c>
      <c r="L603" s="712">
        <f t="shared" si="164"/>
        <v>315.0923023330721</v>
      </c>
      <c r="N603" s="582">
        <v>529</v>
      </c>
      <c r="O603" s="712">
        <f t="shared" si="165"/>
        <v>7.6992068086693894</v>
      </c>
      <c r="P603" s="712">
        <f t="shared" si="166"/>
        <v>1232.9311123454481</v>
      </c>
      <c r="Q603" s="712">
        <f t="shared" si="167"/>
        <v>1219.4271265377838</v>
      </c>
      <c r="R603" s="712">
        <f t="shared" si="168"/>
        <v>1209.6484117335967</v>
      </c>
      <c r="S603" s="712">
        <f t="shared" si="169"/>
        <v>1203.6820638986358</v>
      </c>
      <c r="T603" s="712">
        <f t="shared" si="170"/>
        <v>1201.5803817262911</v>
      </c>
    </row>
    <row r="604" spans="2:20">
      <c r="B604" s="582">
        <v>530</v>
      </c>
      <c r="C604" s="712">
        <f t="shared" si="155"/>
        <v>7.7137610748483478</v>
      </c>
      <c r="D604" s="712">
        <f t="shared" si="156"/>
        <v>1556.723699550025</v>
      </c>
      <c r="E604" s="712">
        <f t="shared" si="157"/>
        <v>1090.6260529799301</v>
      </c>
      <c r="F604" s="712">
        <f t="shared" si="158"/>
        <v>723.60082804993488</v>
      </c>
      <c r="G604" s="712">
        <f t="shared" si="159"/>
        <v>478.6306985364148</v>
      </c>
      <c r="H604" s="719">
        <f t="shared" si="160"/>
        <v>317.92351746272664</v>
      </c>
      <c r="I604" s="712">
        <f t="shared" si="161"/>
        <v>316.71552001452937</v>
      </c>
      <c r="J604" s="712">
        <f t="shared" si="162"/>
        <v>315.85866990141051</v>
      </c>
      <c r="K604" s="712">
        <f t="shared" si="163"/>
        <v>315.34611880693836</v>
      </c>
      <c r="L604" s="712">
        <f t="shared" si="164"/>
        <v>315.17370745668597</v>
      </c>
      <c r="N604" s="582">
        <v>530</v>
      </c>
      <c r="O604" s="712">
        <f t="shared" si="165"/>
        <v>7.7137610748483478</v>
      </c>
      <c r="P604" s="712">
        <f t="shared" si="166"/>
        <v>1233.7990329024828</v>
      </c>
      <c r="Q604" s="712">
        <f t="shared" si="167"/>
        <v>1220.3242087603758</v>
      </c>
      <c r="R604" s="712">
        <f t="shared" si="168"/>
        <v>1210.5664675289731</v>
      </c>
      <c r="S604" s="712">
        <f t="shared" si="169"/>
        <v>1204.6127137383278</v>
      </c>
      <c r="T604" s="712">
        <f t="shared" si="170"/>
        <v>1202.5151311300442</v>
      </c>
    </row>
    <row r="605" spans="2:20">
      <c r="B605" s="582">
        <v>531</v>
      </c>
      <c r="C605" s="712">
        <f t="shared" si="155"/>
        <v>7.7283153410273071</v>
      </c>
      <c r="D605" s="712">
        <f t="shared" si="156"/>
        <v>1556.7893183994884</v>
      </c>
      <c r="E605" s="712">
        <f t="shared" si="157"/>
        <v>1091.0728650546894</v>
      </c>
      <c r="F605" s="712">
        <f t="shared" si="158"/>
        <v>724.15129092865686</v>
      </c>
      <c r="G605" s="712">
        <f t="shared" si="159"/>
        <v>479.0107205667079</v>
      </c>
      <c r="H605" s="719">
        <f t="shared" si="160"/>
        <v>318.01035806009423</v>
      </c>
      <c r="I605" s="712">
        <f t="shared" si="161"/>
        <v>316.80007977716548</v>
      </c>
      <c r="J605" s="712">
        <f t="shared" si="162"/>
        <v>315.94158052149578</v>
      </c>
      <c r="K605" s="712">
        <f t="shared" si="163"/>
        <v>315.42802783247009</v>
      </c>
      <c r="L605" s="712">
        <f t="shared" si="164"/>
        <v>315.25527191125593</v>
      </c>
      <c r="N605" s="582">
        <v>531</v>
      </c>
      <c r="O605" s="712">
        <f t="shared" si="165"/>
        <v>7.7283153410273071</v>
      </c>
      <c r="P605" s="712">
        <f t="shared" si="166"/>
        <v>1234.6650457824562</v>
      </c>
      <c r="Q605" s="712">
        <f t="shared" si="167"/>
        <v>1221.2193192089799</v>
      </c>
      <c r="R605" s="712">
        <f t="shared" si="168"/>
        <v>1211.4825054507462</v>
      </c>
      <c r="S605" s="712">
        <f t="shared" si="169"/>
        <v>1205.5413180228857</v>
      </c>
      <c r="T605" s="712">
        <f t="shared" si="170"/>
        <v>1203.4478259678799</v>
      </c>
    </row>
    <row r="606" spans="2:20">
      <c r="B606" s="582">
        <v>532</v>
      </c>
      <c r="C606" s="712">
        <f t="shared" si="155"/>
        <v>7.7428696072062664</v>
      </c>
      <c r="D606" s="712">
        <f t="shared" si="156"/>
        <v>1556.8547499135918</v>
      </c>
      <c r="E606" s="712">
        <f t="shared" si="157"/>
        <v>1091.5184254258659</v>
      </c>
      <c r="F606" s="712">
        <f t="shared" si="158"/>
        <v>724.70051766660572</v>
      </c>
      <c r="G606" s="712">
        <f t="shared" si="159"/>
        <v>479.39018904259802</v>
      </c>
      <c r="H606" s="719">
        <f t="shared" si="160"/>
        <v>318.09734542715205</v>
      </c>
      <c r="I606" s="712">
        <f t="shared" si="161"/>
        <v>316.88479165754688</v>
      </c>
      <c r="J606" s="712">
        <f t="shared" si="162"/>
        <v>316.02464707756423</v>
      </c>
      <c r="K606" s="712">
        <f t="shared" si="163"/>
        <v>315.51009507580221</v>
      </c>
      <c r="L606" s="712">
        <f t="shared" si="164"/>
        <v>315.33699532565458</v>
      </c>
      <c r="N606" s="582">
        <v>532</v>
      </c>
      <c r="O606" s="712">
        <f t="shared" si="165"/>
        <v>7.7428696072062664</v>
      </c>
      <c r="P606" s="712">
        <f t="shared" si="166"/>
        <v>1235.5291551784155</v>
      </c>
      <c r="Q606" s="712">
        <f t="shared" si="167"/>
        <v>1222.1124622175269</v>
      </c>
      <c r="R606" s="712">
        <f t="shared" si="168"/>
        <v>1212.3965299341735</v>
      </c>
      <c r="S606" s="712">
        <f t="shared" si="169"/>
        <v>1206.467881248411</v>
      </c>
      <c r="T606" s="712">
        <f t="shared" si="170"/>
        <v>1204.3784707557047</v>
      </c>
    </row>
    <row r="607" spans="2:20">
      <c r="B607" s="582">
        <v>533</v>
      </c>
      <c r="C607" s="712">
        <f t="shared" si="155"/>
        <v>7.7574238733852257</v>
      </c>
      <c r="D607" s="712">
        <f t="shared" si="156"/>
        <v>1556.9199948427433</v>
      </c>
      <c r="E607" s="712">
        <f t="shared" si="157"/>
        <v>1091.962738963899</v>
      </c>
      <c r="F607" s="712">
        <f t="shared" si="158"/>
        <v>725.24851127202714</v>
      </c>
      <c r="G607" s="712">
        <f t="shared" si="159"/>
        <v>479.76910404408142</v>
      </c>
      <c r="H607" s="719">
        <f t="shared" si="160"/>
        <v>318.18447919815702</v>
      </c>
      <c r="I607" s="712">
        <f t="shared" si="161"/>
        <v>316.96965528727833</v>
      </c>
      <c r="J607" s="712">
        <f t="shared" si="162"/>
        <v>316.1078691996305</v>
      </c>
      <c r="K607" s="712">
        <f t="shared" si="163"/>
        <v>315.59232016613834</v>
      </c>
      <c r="L607" s="712">
        <f t="shared" si="164"/>
        <v>315.41887732887898</v>
      </c>
      <c r="N607" s="582">
        <v>533</v>
      </c>
      <c r="O607" s="712">
        <f t="shared" si="165"/>
        <v>7.7574238733852257</v>
      </c>
      <c r="P607" s="712">
        <f t="shared" si="166"/>
        <v>1236.3913652741915</v>
      </c>
      <c r="Q607" s="712">
        <f t="shared" si="167"/>
        <v>1223.0036421104221</v>
      </c>
      <c r="R607" s="712">
        <f t="shared" si="168"/>
        <v>1213.3085454047641</v>
      </c>
      <c r="S607" s="712">
        <f t="shared" si="169"/>
        <v>1207.3924079011222</v>
      </c>
      <c r="T607" s="712">
        <f t="shared" si="170"/>
        <v>1205.3070699994996</v>
      </c>
    </row>
    <row r="608" spans="2:20">
      <c r="B608" s="582">
        <v>534</v>
      </c>
      <c r="C608" s="712">
        <f t="shared" si="155"/>
        <v>7.7719781395641849</v>
      </c>
      <c r="D608" s="712">
        <f t="shared" si="156"/>
        <v>1556.9850539330509</v>
      </c>
      <c r="E608" s="712">
        <f t="shared" si="157"/>
        <v>1092.4058105122488</v>
      </c>
      <c r="F608" s="712">
        <f t="shared" si="158"/>
        <v>725.79527474835891</v>
      </c>
      <c r="G608" s="712">
        <f t="shared" si="159"/>
        <v>480.1474656623505</v>
      </c>
      <c r="H608" s="719">
        <f t="shared" si="160"/>
        <v>318.27175900771272</v>
      </c>
      <c r="I608" s="712">
        <f t="shared" si="161"/>
        <v>317.05467029822046</v>
      </c>
      <c r="J608" s="712">
        <f t="shared" si="162"/>
        <v>316.19124651789696</v>
      </c>
      <c r="K608" s="712">
        <f t="shared" si="163"/>
        <v>315.67470273282743</v>
      </c>
      <c r="L608" s="712">
        <f t="shared" si="164"/>
        <v>315.50091755005752</v>
      </c>
      <c r="N608" s="582">
        <v>534</v>
      </c>
      <c r="O608" s="712">
        <f t="shared" si="165"/>
        <v>7.7719781395641849</v>
      </c>
      <c r="P608" s="712">
        <f t="shared" si="166"/>
        <v>1237.2516802444188</v>
      </c>
      <c r="Q608" s="712">
        <f t="shared" si="167"/>
        <v>1223.8928632025663</v>
      </c>
      <c r="R608" s="712">
        <f t="shared" si="168"/>
        <v>1214.218556278299</v>
      </c>
      <c r="S608" s="712">
        <f t="shared" si="169"/>
        <v>1208.3149024573777</v>
      </c>
      <c r="T608" s="712">
        <f t="shared" si="170"/>
        <v>1206.2336281953412</v>
      </c>
    </row>
    <row r="609" spans="2:20">
      <c r="B609" s="582">
        <v>535</v>
      </c>
      <c r="C609" s="712">
        <f t="shared" si="155"/>
        <v>7.7865324057431442</v>
      </c>
      <c r="D609" s="712">
        <f t="shared" si="156"/>
        <v>1557.0499279263556</v>
      </c>
      <c r="E609" s="712">
        <f t="shared" si="157"/>
        <v>1092.8476448875977</v>
      </c>
      <c r="F609" s="712">
        <f t="shared" si="158"/>
        <v>726.3408110942031</v>
      </c>
      <c r="G609" s="712">
        <f t="shared" si="159"/>
        <v>480.52527399967238</v>
      </c>
      <c r="H609" s="719">
        <f t="shared" si="160"/>
        <v>318.35918449077354</v>
      </c>
      <c r="I609" s="712">
        <f t="shared" si="161"/>
        <v>317.13983632249506</v>
      </c>
      <c r="J609" s="712">
        <f t="shared" si="162"/>
        <v>316.27477866275962</v>
      </c>
      <c r="K609" s="712">
        <f t="shared" si="163"/>
        <v>315.75724240537113</v>
      </c>
      <c r="L609" s="712">
        <f t="shared" si="164"/>
        <v>315.58311561845659</v>
      </c>
      <c r="N609" s="582">
        <v>535</v>
      </c>
      <c r="O609" s="712">
        <f t="shared" si="165"/>
        <v>7.7865324057431442</v>
      </c>
      <c r="P609" s="712">
        <f t="shared" si="166"/>
        <v>1238.110104254557</v>
      </c>
      <c r="Q609" s="712">
        <f t="shared" si="167"/>
        <v>1224.7801297993753</v>
      </c>
      <c r="R609" s="712">
        <f t="shared" si="168"/>
        <v>1215.1265669608549</v>
      </c>
      <c r="S609" s="712">
        <f t="shared" si="169"/>
        <v>1209.2353693836965</v>
      </c>
      <c r="T609" s="712">
        <f t="shared" si="170"/>
        <v>1207.158149829424</v>
      </c>
    </row>
    <row r="610" spans="2:20">
      <c r="B610" s="582">
        <v>536</v>
      </c>
      <c r="C610" s="712">
        <f t="shared" si="155"/>
        <v>7.8010866719221035</v>
      </c>
      <c r="D610" s="712">
        <f t="shared" si="156"/>
        <v>1557.1146175602635</v>
      </c>
      <c r="E610" s="712">
        <f t="shared" si="157"/>
        <v>1093.2882468800515</v>
      </c>
      <c r="F610" s="712">
        <f t="shared" si="158"/>
        <v>726.88512330329888</v>
      </c>
      <c r="G610" s="712">
        <f t="shared" si="159"/>
        <v>480.90252916926909</v>
      </c>
      <c r="H610" s="719">
        <f t="shared" si="160"/>
        <v>318.44675528264929</v>
      </c>
      <c r="I610" s="712">
        <f t="shared" si="161"/>
        <v>317.22515299249045</v>
      </c>
      <c r="J610" s="712">
        <f t="shared" si="162"/>
        <v>316.35846526481475</v>
      </c>
      <c r="K610" s="712">
        <f t="shared" si="163"/>
        <v>315.83993881342963</v>
      </c>
      <c r="L610" s="712">
        <f t="shared" si="164"/>
        <v>315.66547116348772</v>
      </c>
      <c r="N610" s="582">
        <v>536</v>
      </c>
      <c r="O610" s="712">
        <f t="shared" si="165"/>
        <v>7.8010866719221035</v>
      </c>
      <c r="P610" s="712">
        <f t="shared" si="166"/>
        <v>1238.9666414609087</v>
      </c>
      <c r="Q610" s="712">
        <f t="shared" si="167"/>
        <v>1225.6654461968023</v>
      </c>
      <c r="R610" s="712">
        <f t="shared" si="168"/>
        <v>1216.0325818488229</v>
      </c>
      <c r="S610" s="712">
        <f t="shared" si="169"/>
        <v>1210.1538131367802</v>
      </c>
      <c r="T610" s="712">
        <f t="shared" si="170"/>
        <v>1208.080639378082</v>
      </c>
    </row>
    <row r="611" spans="2:20">
      <c r="B611" s="582">
        <v>537</v>
      </c>
      <c r="C611" s="712">
        <f t="shared" si="155"/>
        <v>7.8156409381010619</v>
      </c>
      <c r="D611" s="712">
        <f t="shared" si="156"/>
        <v>1557.1791235681785</v>
      </c>
      <c r="E611" s="712">
        <f t="shared" si="157"/>
        <v>1093.7276212533377</v>
      </c>
      <c r="F611" s="712">
        <f t="shared" si="158"/>
        <v>727.42821436449606</v>
      </c>
      <c r="G611" s="712">
        <f t="shared" si="159"/>
        <v>481.27923129519831</v>
      </c>
      <c r="H611" s="719">
        <f t="shared" si="160"/>
        <v>318.53447101900957</v>
      </c>
      <c r="I611" s="712">
        <f t="shared" si="161"/>
        <v>317.31061994086696</v>
      </c>
      <c r="J611" s="712">
        <f t="shared" si="162"/>
        <v>316.44230595486488</v>
      </c>
      <c r="K611" s="712">
        <f t="shared" si="163"/>
        <v>315.92279158682868</v>
      </c>
      <c r="L611" s="712">
        <f t="shared" si="164"/>
        <v>315.74798381471385</v>
      </c>
      <c r="N611" s="582">
        <v>537</v>
      </c>
      <c r="O611" s="712">
        <f t="shared" si="165"/>
        <v>7.8156409381010619</v>
      </c>
      <c r="P611" s="712">
        <f t="shared" si="166"/>
        <v>1239.8212960106425</v>
      </c>
      <c r="Q611" s="712">
        <f t="shared" si="167"/>
        <v>1226.5488166813579</v>
      </c>
      <c r="R611" s="712">
        <f t="shared" si="168"/>
        <v>1216.9366053289309</v>
      </c>
      <c r="S611" s="712">
        <f t="shared" si="169"/>
        <v>1211.0702381635351</v>
      </c>
      <c r="T611" s="712">
        <f t="shared" si="170"/>
        <v>1209.0011013078097</v>
      </c>
    </row>
    <row r="612" spans="2:20">
      <c r="B612" s="582">
        <v>538</v>
      </c>
      <c r="C612" s="712">
        <f t="shared" si="155"/>
        <v>7.8301952042800211</v>
      </c>
      <c r="D612" s="712">
        <f t="shared" si="156"/>
        <v>1557.2434466793352</v>
      </c>
      <c r="E612" s="712">
        <f t="shared" si="157"/>
        <v>1094.1657727450029</v>
      </c>
      <c r="F612" s="712">
        <f t="shared" si="158"/>
        <v>727.97008726172896</v>
      </c>
      <c r="G612" s="712">
        <f t="shared" si="159"/>
        <v>481.65538051223518</v>
      </c>
      <c r="H612" s="719">
        <f t="shared" si="160"/>
        <v>318.62233133588791</v>
      </c>
      <c r="I612" s="712">
        <f t="shared" si="161"/>
        <v>317.39623680056218</v>
      </c>
      <c r="J612" s="712">
        <f t="shared" si="162"/>
        <v>316.52630036392452</v>
      </c>
      <c r="K612" s="712">
        <f t="shared" si="163"/>
        <v>316.00580035556595</v>
      </c>
      <c r="L612" s="712">
        <f t="shared" si="164"/>
        <v>315.83065320185642</v>
      </c>
      <c r="N612" s="582">
        <v>538</v>
      </c>
      <c r="O612" s="712">
        <f t="shared" si="165"/>
        <v>7.8301952042800211</v>
      </c>
      <c r="P612" s="712">
        <f t="shared" si="166"/>
        <v>1240.6740720418106</v>
      </c>
      <c r="Q612" s="712">
        <f t="shared" si="167"/>
        <v>1227.4302455301308</v>
      </c>
      <c r="R612" s="712">
        <f t="shared" si="168"/>
        <v>1217.8386417782656</v>
      </c>
      <c r="S612" s="712">
        <f t="shared" si="169"/>
        <v>1211.9846489010931</v>
      </c>
      <c r="T612" s="712">
        <f t="shared" si="170"/>
        <v>1209.9195400752851</v>
      </c>
    </row>
    <row r="613" spans="2:20">
      <c r="B613" s="582">
        <v>539</v>
      </c>
      <c r="C613" s="712">
        <f t="shared" si="155"/>
        <v>7.8447494704589804</v>
      </c>
      <c r="D613" s="712">
        <f t="shared" si="156"/>
        <v>1557.3075876188295</v>
      </c>
      <c r="E613" s="712">
        <f t="shared" si="157"/>
        <v>1094.6027060666074</v>
      </c>
      <c r="F613" s="712">
        <f t="shared" si="158"/>
        <v>728.510744973991</v>
      </c>
      <c r="G613" s="712">
        <f t="shared" si="159"/>
        <v>482.03097696575497</v>
      </c>
      <c r="H613" s="719">
        <f t="shared" si="160"/>
        <v>318.71033586968611</v>
      </c>
      <c r="I613" s="712">
        <f t="shared" si="161"/>
        <v>317.48200320479611</v>
      </c>
      <c r="J613" s="712">
        <f t="shared" si="162"/>
        <v>316.61044812322655</v>
      </c>
      <c r="K613" s="712">
        <f t="shared" si="163"/>
        <v>316.08896474981753</v>
      </c>
      <c r="L613" s="712">
        <f t="shared" si="164"/>
        <v>315.91347895480146</v>
      </c>
      <c r="N613" s="582">
        <v>539</v>
      </c>
      <c r="O613" s="712">
        <f t="shared" si="165"/>
        <v>7.8447494704589804</v>
      </c>
      <c r="P613" s="712">
        <f t="shared" si="166"/>
        <v>1241.5249736833705</v>
      </c>
      <c r="Q613" s="712">
        <f t="shared" si="167"/>
        <v>1228.3097370108089</v>
      </c>
      <c r="R613" s="712">
        <f t="shared" si="168"/>
        <v>1218.7386955642919</v>
      </c>
      <c r="S613" s="712">
        <f t="shared" si="169"/>
        <v>1212.8970497768332</v>
      </c>
      <c r="T613" s="712">
        <f t="shared" si="170"/>
        <v>1210.8359601273899</v>
      </c>
    </row>
    <row r="614" spans="2:20">
      <c r="B614" s="582">
        <v>540</v>
      </c>
      <c r="C614" s="712">
        <f t="shared" si="155"/>
        <v>7.8593037366379397</v>
      </c>
      <c r="D614" s="712">
        <f t="shared" si="156"/>
        <v>1557.3715471076514</v>
      </c>
      <c r="E614" s="712">
        <f t="shared" si="157"/>
        <v>1095.038425903919</v>
      </c>
      <c r="F614" s="712">
        <f t="shared" si="158"/>
        <v>729.05019047530993</v>
      </c>
      <c r="G614" s="712">
        <f t="shared" si="159"/>
        <v>482.40602081161717</v>
      </c>
      <c r="H614" s="719">
        <f t="shared" si="160"/>
        <v>318.79848425717842</v>
      </c>
      <c r="I614" s="712">
        <f t="shared" si="161"/>
        <v>317.56791878707656</v>
      </c>
      <c r="J614" s="712">
        <f t="shared" si="162"/>
        <v>316.69474886422768</v>
      </c>
      <c r="K614" s="712">
        <f t="shared" si="163"/>
        <v>316.17228439994409</v>
      </c>
      <c r="L614" s="712">
        <f t="shared" si="164"/>
        <v>315.99646070360654</v>
      </c>
      <c r="N614" s="582">
        <v>540</v>
      </c>
      <c r="O614" s="712">
        <f t="shared" si="165"/>
        <v>7.8593037366379397</v>
      </c>
      <c r="P614" s="712">
        <f t="shared" si="166"/>
        <v>1242.3740050552035</v>
      </c>
      <c r="Q614" s="712">
        <f t="shared" si="167"/>
        <v>1229.1872953817001</v>
      </c>
      <c r="R614" s="712">
        <f t="shared" si="168"/>
        <v>1219.6367710448758</v>
      </c>
      <c r="S614" s="712">
        <f t="shared" si="169"/>
        <v>1213.8074452084029</v>
      </c>
      <c r="T614" s="712">
        <f t="shared" si="170"/>
        <v>1211.7503659012318</v>
      </c>
    </row>
    <row r="615" spans="2:20">
      <c r="B615" s="582">
        <v>541</v>
      </c>
      <c r="C615" s="712">
        <f t="shared" si="155"/>
        <v>7.873858002816899</v>
      </c>
      <c r="D615" s="712">
        <f t="shared" si="156"/>
        <v>1557.4353258627154</v>
      </c>
      <c r="E615" s="712">
        <f t="shared" si="157"/>
        <v>1095.472936917105</v>
      </c>
      <c r="F615" s="712">
        <f t="shared" si="158"/>
        <v>729.58842673472361</v>
      </c>
      <c r="G615" s="712">
        <f t="shared" si="159"/>
        <v>482.78051221605</v>
      </c>
      <c r="H615" s="719">
        <f t="shared" si="160"/>
        <v>318.88677613551573</v>
      </c>
      <c r="I615" s="712">
        <f t="shared" si="161"/>
        <v>317.65398318120384</v>
      </c>
      <c r="J615" s="712">
        <f t="shared" si="162"/>
        <v>316.77920221861484</v>
      </c>
      <c r="K615" s="712">
        <f t="shared" si="163"/>
        <v>316.25575893649722</v>
      </c>
      <c r="L615" s="712">
        <f t="shared" si="164"/>
        <v>316.07959807850693</v>
      </c>
      <c r="N615" s="582">
        <v>541</v>
      </c>
      <c r="O615" s="712">
        <f t="shared" si="165"/>
        <v>7.873858002816899</v>
      </c>
      <c r="P615" s="712">
        <f t="shared" si="166"/>
        <v>1243.2211702681361</v>
      </c>
      <c r="Q615" s="712">
        <f t="shared" si="167"/>
        <v>1230.0629248917519</v>
      </c>
      <c r="R615" s="712">
        <f t="shared" si="168"/>
        <v>1220.5328725683048</v>
      </c>
      <c r="S615" s="712">
        <f t="shared" si="169"/>
        <v>1214.7158396037403</v>
      </c>
      <c r="T615" s="712">
        <f t="shared" si="170"/>
        <v>1212.662761824166</v>
      </c>
    </row>
    <row r="616" spans="2:20">
      <c r="B616" s="582">
        <v>542</v>
      </c>
      <c r="C616" s="712">
        <f t="shared" si="155"/>
        <v>7.8884122689958582</v>
      </c>
      <c r="D616" s="712">
        <f t="shared" si="156"/>
        <v>1557.4989245968918</v>
      </c>
      <c r="E616" s="712">
        <f t="shared" si="157"/>
        <v>1095.9062437409214</v>
      </c>
      <c r="F616" s="712">
        <f t="shared" si="158"/>
        <v>730.12545671625617</v>
      </c>
      <c r="G616" s="712">
        <f t="shared" si="159"/>
        <v>483.15445135553603</v>
      </c>
      <c r="H616" s="719">
        <f t="shared" si="160"/>
        <v>318.97521114222945</v>
      </c>
      <c r="I616" s="712">
        <f t="shared" si="161"/>
        <v>317.74019602127629</v>
      </c>
      <c r="J616" s="712">
        <f t="shared" si="162"/>
        <v>316.86380781831042</v>
      </c>
      <c r="K616" s="712">
        <f t="shared" si="163"/>
        <v>316.33938799022576</v>
      </c>
      <c r="L616" s="712">
        <f t="shared" si="164"/>
        <v>316.1628907099219</v>
      </c>
      <c r="N616" s="582">
        <v>542</v>
      </c>
      <c r="O616" s="712">
        <f t="shared" si="165"/>
        <v>7.8884122689958582</v>
      </c>
      <c r="P616" s="712">
        <f t="shared" si="166"/>
        <v>1244.066473423959</v>
      </c>
      <c r="Q616" s="712">
        <f t="shared" si="167"/>
        <v>1230.9366297805732</v>
      </c>
      <c r="R616" s="712">
        <f t="shared" si="168"/>
        <v>1221.4270044733084</v>
      </c>
      <c r="S616" s="712">
        <f t="shared" si="169"/>
        <v>1215.6222373610944</v>
      </c>
      <c r="T616" s="712">
        <f t="shared" si="170"/>
        <v>1213.5731523138161</v>
      </c>
    </row>
    <row r="617" spans="2:20">
      <c r="B617" s="582">
        <v>543</v>
      </c>
      <c r="C617" s="712">
        <f t="shared" si="155"/>
        <v>7.9029665351748175</v>
      </c>
      <c r="D617" s="712">
        <f t="shared" si="156"/>
        <v>1557.5623440190373</v>
      </c>
      <c r="E617" s="712">
        <f t="shared" si="157"/>
        <v>1096.3383509849018</v>
      </c>
      <c r="F617" s="712">
        <f t="shared" si="158"/>
        <v>730.66128337889472</v>
      </c>
      <c r="G617" s="712">
        <f t="shared" si="159"/>
        <v>483.52783841669896</v>
      </c>
      <c r="H617" s="719">
        <f t="shared" si="160"/>
        <v>319.06378891523582</v>
      </c>
      <c r="I617" s="712">
        <f t="shared" si="161"/>
        <v>317.826556941695</v>
      </c>
      <c r="J617" s="712">
        <f t="shared" si="162"/>
        <v>316.94856529547803</v>
      </c>
      <c r="K617" s="712">
        <f t="shared" si="163"/>
        <v>316.4231711920819</v>
      </c>
      <c r="L617" s="712">
        <f t="shared" si="164"/>
        <v>316.24633822846113</v>
      </c>
      <c r="N617" s="582">
        <v>543</v>
      </c>
      <c r="O617" s="712">
        <f t="shared" si="165"/>
        <v>7.9029665351748175</v>
      </c>
      <c r="P617" s="712">
        <f t="shared" si="166"/>
        <v>1244.9099186154476</v>
      </c>
      <c r="Q617" s="712">
        <f t="shared" si="167"/>
        <v>1231.8084142784542</v>
      </c>
      <c r="R617" s="712">
        <f t="shared" si="168"/>
        <v>1222.3191710890801</v>
      </c>
      <c r="S617" s="712">
        <f t="shared" si="169"/>
        <v>1216.5266428690472</v>
      </c>
      <c r="T617" s="712">
        <f t="shared" si="170"/>
        <v>1214.481541778096</v>
      </c>
    </row>
    <row r="618" spans="2:20">
      <c r="B618" s="582">
        <v>544</v>
      </c>
      <c r="C618" s="712">
        <f t="shared" si="155"/>
        <v>7.9175208013537759</v>
      </c>
      <c r="D618" s="712">
        <f t="shared" si="156"/>
        <v>1557.6255848340261</v>
      </c>
      <c r="E618" s="712">
        <f t="shared" si="157"/>
        <v>1096.7692632335445</v>
      </c>
      <c r="F618" s="712">
        <f t="shared" si="158"/>
        <v>731.19590967656768</v>
      </c>
      <c r="G618" s="712">
        <f t="shared" si="159"/>
        <v>483.90067359619093</v>
      </c>
      <c r="H618" s="719">
        <f t="shared" si="160"/>
        <v>319.15250909283981</v>
      </c>
      <c r="I618" s="712">
        <f t="shared" si="161"/>
        <v>317.91306557716865</v>
      </c>
      <c r="J618" s="712">
        <f t="shared" si="162"/>
        <v>317.03347428252863</v>
      </c>
      <c r="K618" s="712">
        <f t="shared" si="163"/>
        <v>316.50710817322692</v>
      </c>
      <c r="L618" s="712">
        <f t="shared" si="164"/>
        <v>316.329940264931</v>
      </c>
      <c r="N618" s="582">
        <v>544</v>
      </c>
      <c r="O618" s="712">
        <f t="shared" si="165"/>
        <v>7.9175208013537759</v>
      </c>
      <c r="P618" s="712">
        <f t="shared" si="166"/>
        <v>1245.751509926381</v>
      </c>
      <c r="Q618" s="712">
        <f t="shared" si="167"/>
        <v>1232.6782826063863</v>
      </c>
      <c r="R618" s="712">
        <f t="shared" si="168"/>
        <v>1223.2093767352976</v>
      </c>
      <c r="S618" s="712">
        <f t="shared" si="169"/>
        <v>1217.4290605065346</v>
      </c>
      <c r="T618" s="712">
        <f t="shared" si="170"/>
        <v>1215.3879346152312</v>
      </c>
    </row>
    <row r="619" spans="2:20">
      <c r="B619" s="582">
        <v>545</v>
      </c>
      <c r="C619" s="712">
        <f t="shared" si="155"/>
        <v>7.9320750675327352</v>
      </c>
      <c r="D619" s="712">
        <f t="shared" si="156"/>
        <v>1557.6886477427793</v>
      </c>
      <c r="E619" s="712">
        <f t="shared" si="157"/>
        <v>1097.1989850464965</v>
      </c>
      <c r="F619" s="712">
        <f t="shared" si="158"/>
        <v>731.72933855812175</v>
      </c>
      <c r="G619" s="712">
        <f t="shared" si="159"/>
        <v>484.27295710058138</v>
      </c>
      <c r="H619" s="719">
        <f t="shared" si="160"/>
        <v>319.2413713137388</v>
      </c>
      <c r="I619" s="712">
        <f t="shared" si="161"/>
        <v>317.99972156271872</v>
      </c>
      <c r="J619" s="712">
        <f t="shared" si="162"/>
        <v>317.11853441212537</v>
      </c>
      <c r="K619" s="712">
        <f t="shared" si="163"/>
        <v>316.59119856503764</v>
      </c>
      <c r="L619" s="712">
        <f t="shared" si="164"/>
        <v>316.41369645034035</v>
      </c>
      <c r="N619" s="582">
        <v>545</v>
      </c>
      <c r="O619" s="712">
        <f t="shared" si="165"/>
        <v>7.9320750675327352</v>
      </c>
      <c r="P619" s="712">
        <f t="shared" si="166"/>
        <v>1246.5912514315619</v>
      </c>
      <c r="Q619" s="712">
        <f t="shared" si="167"/>
        <v>1233.5462389760849</v>
      </c>
      <c r="R619" s="712">
        <f t="shared" si="168"/>
        <v>1224.0976257221441</v>
      </c>
      <c r="S619" s="712">
        <f t="shared" si="169"/>
        <v>1218.3294946428678</v>
      </c>
      <c r="T619" s="712">
        <f t="shared" si="170"/>
        <v>1216.2923352137796</v>
      </c>
    </row>
    <row r="620" spans="2:20">
      <c r="B620" s="582">
        <v>546</v>
      </c>
      <c r="C620" s="712">
        <f t="shared" si="155"/>
        <v>7.9466293337116944</v>
      </c>
      <c r="D620" s="712">
        <f t="shared" si="156"/>
        <v>1557.7515334422949</v>
      </c>
      <c r="E620" s="712">
        <f t="shared" si="157"/>
        <v>1097.6275209587377</v>
      </c>
      <c r="F620" s="712">
        <f t="shared" si="158"/>
        <v>732.26157296730048</v>
      </c>
      <c r="G620" s="712">
        <f t="shared" si="159"/>
        <v>484.64468914624604</v>
      </c>
      <c r="H620" s="719">
        <f t="shared" si="160"/>
        <v>319.33037521702676</v>
      </c>
      <c r="I620" s="712">
        <f t="shared" si="161"/>
        <v>318.08652453368381</v>
      </c>
      <c r="J620" s="712">
        <f t="shared" si="162"/>
        <v>317.20374531718966</v>
      </c>
      <c r="K620" s="712">
        <f t="shared" si="163"/>
        <v>316.67544199911197</v>
      </c>
      <c r="L620" s="712">
        <f t="shared" si="164"/>
        <v>316.49760641590706</v>
      </c>
      <c r="N620" s="582">
        <v>546</v>
      </c>
      <c r="O620" s="712">
        <f t="shared" si="165"/>
        <v>7.9466293337116944</v>
      </c>
      <c r="P620" s="712">
        <f t="shared" si="166"/>
        <v>1247.4291471968374</v>
      </c>
      <c r="Q620" s="712">
        <f t="shared" si="167"/>
        <v>1234.4122875900061</v>
      </c>
      <c r="R620" s="712">
        <f t="shared" si="168"/>
        <v>1224.9839223503295</v>
      </c>
      <c r="S620" s="712">
        <f t="shared" si="169"/>
        <v>1219.2279496377539</v>
      </c>
      <c r="T620" s="712">
        <f t="shared" si="170"/>
        <v>1217.1947479526534</v>
      </c>
    </row>
    <row r="621" spans="2:20">
      <c r="B621" s="582">
        <v>547</v>
      </c>
      <c r="C621" s="712">
        <f t="shared" si="155"/>
        <v>7.9611835998906537</v>
      </c>
      <c r="D621" s="712">
        <f t="shared" si="156"/>
        <v>1557.8142426256779</v>
      </c>
      <c r="E621" s="712">
        <f t="shared" si="157"/>
        <v>1098.054875480763</v>
      </c>
      <c r="F621" s="712">
        <f t="shared" si="158"/>
        <v>732.79261584272388</v>
      </c>
      <c r="G621" s="712">
        <f t="shared" si="159"/>
        <v>485.01586995925743</v>
      </c>
      <c r="H621" s="719">
        <f t="shared" si="160"/>
        <v>319.41952044219778</v>
      </c>
      <c r="I621" s="712">
        <f t="shared" si="161"/>
        <v>318.17347412572502</v>
      </c>
      <c r="J621" s="712">
        <f t="shared" si="162"/>
        <v>317.28910663090613</v>
      </c>
      <c r="K621" s="712">
        <f t="shared" si="163"/>
        <v>316.75983810727507</v>
      </c>
      <c r="L621" s="712">
        <f t="shared" si="164"/>
        <v>316.58166979306344</v>
      </c>
      <c r="N621" s="582">
        <v>547</v>
      </c>
      <c r="O621" s="712">
        <f t="shared" si="165"/>
        <v>7.9611835998906537</v>
      </c>
      <c r="P621" s="712">
        <f t="shared" si="166"/>
        <v>1248.2652012791177</v>
      </c>
      <c r="Q621" s="712">
        <f t="shared" si="167"/>
        <v>1235.2764326413705</v>
      </c>
      <c r="R621" s="712">
        <f t="shared" si="168"/>
        <v>1225.8682709111099</v>
      </c>
      <c r="S621" s="712">
        <f t="shared" si="169"/>
        <v>1220.124429841318</v>
      </c>
      <c r="T621" s="712">
        <f t="shared" si="170"/>
        <v>1218.0951772011399</v>
      </c>
    </row>
    <row r="622" spans="2:20">
      <c r="B622" s="582">
        <v>548</v>
      </c>
      <c r="C622" s="712">
        <f t="shared" si="155"/>
        <v>7.975737866069613</v>
      </c>
      <c r="D622" s="712">
        <f t="shared" si="156"/>
        <v>1557.8767759821694</v>
      </c>
      <c r="E622" s="712">
        <f t="shared" si="157"/>
        <v>1098.4810530987613</v>
      </c>
      <c r="F622" s="712">
        <f t="shared" si="158"/>
        <v>733.32247011786728</v>
      </c>
      <c r="G622" s="712">
        <f t="shared" si="159"/>
        <v>485.38649977527615</v>
      </c>
      <c r="H622" s="719">
        <f t="shared" si="160"/>
        <v>319.50880662915034</v>
      </c>
      <c r="I622" s="712">
        <f t="shared" si="161"/>
        <v>318.26056997482993</v>
      </c>
      <c r="J622" s="712">
        <f t="shared" si="162"/>
        <v>317.37461798672859</v>
      </c>
      <c r="K622" s="712">
        <f t="shared" si="163"/>
        <v>316.84438652158497</v>
      </c>
      <c r="L622" s="712">
        <f t="shared" si="164"/>
        <v>316.66588621346273</v>
      </c>
      <c r="N622" s="582">
        <v>548</v>
      </c>
      <c r="O622" s="712">
        <f t="shared" si="165"/>
        <v>7.975737866069613</v>
      </c>
      <c r="P622" s="712">
        <f t="shared" si="166"/>
        <v>1249.0994177263956</v>
      </c>
      <c r="Q622" s="712">
        <f t="shared" si="167"/>
        <v>1236.1386783141816</v>
      </c>
      <c r="R622" s="712">
        <f t="shared" si="168"/>
        <v>1226.7506756863102</v>
      </c>
      <c r="S622" s="712">
        <f t="shared" si="169"/>
        <v>1221.0189395941234</v>
      </c>
      <c r="T622" s="712">
        <f t="shared" si="170"/>
        <v>1218.9936273189228</v>
      </c>
    </row>
    <row r="623" spans="2:20">
      <c r="B623" s="582">
        <v>549</v>
      </c>
      <c r="C623" s="712">
        <f t="shared" si="155"/>
        <v>7.9902921322485723</v>
      </c>
      <c r="D623" s="712">
        <f t="shared" si="156"/>
        <v>1557.9391341971759</v>
      </c>
      <c r="E623" s="712">
        <f t="shared" si="157"/>
        <v>1098.9060582747948</v>
      </c>
      <c r="F623" s="712">
        <f t="shared" si="158"/>
        <v>733.85113872104205</v>
      </c>
      <c r="G623" s="712">
        <f t="shared" si="159"/>
        <v>485.75657883944302</v>
      </c>
      <c r="H623" s="719">
        <f t="shared" si="160"/>
        <v>319.59823341819038</v>
      </c>
      <c r="I623" s="712">
        <f t="shared" si="161"/>
        <v>318.34781171731777</v>
      </c>
      <c r="J623" s="712">
        <f t="shared" si="162"/>
        <v>317.46027901838471</v>
      </c>
      <c r="K623" s="712">
        <f t="shared" si="163"/>
        <v>316.92908687433811</v>
      </c>
      <c r="L623" s="712">
        <f t="shared" si="164"/>
        <v>316.75025530898461</v>
      </c>
      <c r="N623" s="582">
        <v>549</v>
      </c>
      <c r="O623" s="712">
        <f t="shared" si="165"/>
        <v>7.9902921322485723</v>
      </c>
      <c r="P623" s="712">
        <f t="shared" si="166"/>
        <v>1249.931800577767</v>
      </c>
      <c r="Q623" s="712">
        <f t="shared" si="167"/>
        <v>1236.9990287832461</v>
      </c>
      <c r="R623" s="712">
        <f t="shared" si="168"/>
        <v>1227.6311409483433</v>
      </c>
      <c r="S623" s="712">
        <f t="shared" si="169"/>
        <v>1221.9114832271923</v>
      </c>
      <c r="T623" s="712">
        <f t="shared" si="170"/>
        <v>1219.8901026561036</v>
      </c>
    </row>
    <row r="624" spans="2:20">
      <c r="B624" s="582">
        <v>550</v>
      </c>
      <c r="C624" s="712">
        <f t="shared" si="155"/>
        <v>8.0048463984275315</v>
      </c>
      <c r="D624" s="712">
        <f t="shared" si="156"/>
        <v>1558.0013179522975</v>
      </c>
      <c r="E624" s="712">
        <f t="shared" si="157"/>
        <v>1099.3298954469763</v>
      </c>
      <c r="F624" s="712">
        <f t="shared" si="158"/>
        <v>734.37862457537528</v>
      </c>
      <c r="G624" s="712">
        <f t="shared" si="159"/>
        <v>486.12610740627196</v>
      </c>
      <c r="H624" s="719">
        <f t="shared" si="160"/>
        <v>319.68780045003552</v>
      </c>
      <c r="I624" s="712">
        <f t="shared" si="161"/>
        <v>318.4351989898438</v>
      </c>
      <c r="J624" s="712">
        <f t="shared" si="162"/>
        <v>317.54608935988171</v>
      </c>
      <c r="K624" s="712">
        <f t="shared" si="163"/>
        <v>317.0139387980754</v>
      </c>
      <c r="L624" s="712">
        <f t="shared" si="164"/>
        <v>316.8347767117412</v>
      </c>
      <c r="N624" s="582">
        <v>550</v>
      </c>
      <c r="O624" s="712">
        <f t="shared" si="165"/>
        <v>8.0048463984275315</v>
      </c>
      <c r="P624" s="712">
        <f t="shared" si="166"/>
        <v>1250.7623538634496</v>
      </c>
      <c r="Q624" s="712">
        <f t="shared" si="167"/>
        <v>1237.8574882141954</v>
      </c>
      <c r="R624" s="712">
        <f t="shared" si="168"/>
        <v>1228.5096709602317</v>
      </c>
      <c r="S624" s="712">
        <f t="shared" si="169"/>
        <v>1222.8020650620288</v>
      </c>
      <c r="T624" s="712">
        <f t="shared" si="170"/>
        <v>1220.7846075532218</v>
      </c>
    </row>
    <row r="625" spans="2:20">
      <c r="B625" s="582">
        <v>551</v>
      </c>
      <c r="C625" s="712">
        <f t="shared" si="155"/>
        <v>8.0194006646064899</v>
      </c>
      <c r="D625" s="712">
        <f t="shared" si="156"/>
        <v>1558.0633279253575</v>
      </c>
      <c r="E625" s="712">
        <f t="shared" si="157"/>
        <v>1099.7525690296441</v>
      </c>
      <c r="F625" s="712">
        <f t="shared" si="158"/>
        <v>734.90493059879157</v>
      </c>
      <c r="G625" s="712">
        <f t="shared" si="159"/>
        <v>486.49508573954404</v>
      </c>
      <c r="H625" s="719">
        <f t="shared" si="160"/>
        <v>319.77750736581834</v>
      </c>
      <c r="I625" s="712">
        <f t="shared" si="161"/>
        <v>318.52273142940379</v>
      </c>
      <c r="J625" s="712">
        <f t="shared" si="162"/>
        <v>317.6320486455113</v>
      </c>
      <c r="K625" s="712">
        <f t="shared" si="163"/>
        <v>317.09894192558761</v>
      </c>
      <c r="L625" s="712">
        <f t="shared" si="164"/>
        <v>316.91945005408252</v>
      </c>
      <c r="N625" s="582">
        <v>551</v>
      </c>
      <c r="O625" s="712">
        <f t="shared" si="165"/>
        <v>8.0194006646064899</v>
      </c>
      <c r="P625" s="712">
        <f t="shared" si="166"/>
        <v>1251.5910816048026</v>
      </c>
      <c r="Q625" s="712">
        <f t="shared" si="167"/>
        <v>1238.7140607635042</v>
      </c>
      <c r="R625" s="712">
        <f t="shared" si="168"/>
        <v>1229.3862699756276</v>
      </c>
      <c r="S625" s="712">
        <f t="shared" si="169"/>
        <v>1223.6906894106369</v>
      </c>
      <c r="T625" s="712">
        <f t="shared" si="170"/>
        <v>1221.6771463412765</v>
      </c>
    </row>
    <row r="626" spans="2:20">
      <c r="B626" s="582">
        <v>552</v>
      </c>
      <c r="C626" s="712">
        <f t="shared" si="155"/>
        <v>8.0339549307854501</v>
      </c>
      <c r="D626" s="712">
        <f t="shared" si="156"/>
        <v>1558.1251647904296</v>
      </c>
      <c r="E626" s="712">
        <f t="shared" si="157"/>
        <v>1100.1740834135364</v>
      </c>
      <c r="F626" s="712">
        <f t="shared" si="158"/>
        <v>735.43005970399395</v>
      </c>
      <c r="G626" s="712">
        <f t="shared" si="159"/>
        <v>486.86351411220232</v>
      </c>
      <c r="H626" s="719">
        <f t="shared" si="160"/>
        <v>319.86735380709001</v>
      </c>
      <c r="I626" s="712">
        <f t="shared" si="161"/>
        <v>318.61040867333861</v>
      </c>
      <c r="J626" s="712">
        <f t="shared" si="162"/>
        <v>317.71815650985496</v>
      </c>
      <c r="K626" s="712">
        <f t="shared" si="163"/>
        <v>317.18409588992063</v>
      </c>
      <c r="L626" s="712">
        <f t="shared" si="164"/>
        <v>317.00427496860243</v>
      </c>
      <c r="N626" s="582">
        <v>552</v>
      </c>
      <c r="O626" s="712">
        <f t="shared" si="165"/>
        <v>8.0339549307854501</v>
      </c>
      <c r="P626" s="712">
        <f t="shared" si="166"/>
        <v>1252.417987814347</v>
      </c>
      <c r="Q626" s="712">
        <f t="shared" si="167"/>
        <v>1239.5687505785115</v>
      </c>
      <c r="R626" s="712">
        <f t="shared" si="168"/>
        <v>1230.2609422388339</v>
      </c>
      <c r="S626" s="712">
        <f t="shared" si="169"/>
        <v>1224.5773605755439</v>
      </c>
      <c r="T626" s="712">
        <f t="shared" si="170"/>
        <v>1222.5677233417478</v>
      </c>
    </row>
    <row r="627" spans="2:20">
      <c r="B627" s="582">
        <v>553</v>
      </c>
      <c r="C627" s="712">
        <f t="shared" si="155"/>
        <v>8.0485091969644085</v>
      </c>
      <c r="D627" s="712">
        <f t="shared" si="156"/>
        <v>1558.1868292178669</v>
      </c>
      <c r="E627" s="712">
        <f t="shared" si="157"/>
        <v>1100.5944429659642</v>
      </c>
      <c r="F627" s="712">
        <f t="shared" si="158"/>
        <v>735.95401479844645</v>
      </c>
      <c r="G627" s="712">
        <f t="shared" si="159"/>
        <v>487.23139280624741</v>
      </c>
      <c r="H627" s="719">
        <f t="shared" si="160"/>
        <v>319.95733941582415</v>
      </c>
      <c r="I627" s="712">
        <f t="shared" si="161"/>
        <v>318.69823035933837</v>
      </c>
      <c r="J627" s="712">
        <f t="shared" si="162"/>
        <v>317.80441258778887</v>
      </c>
      <c r="K627" s="712">
        <f t="shared" si="163"/>
        <v>317.26940032438142</v>
      </c>
      <c r="L627" s="712">
        <f t="shared" si="164"/>
        <v>317.08925108814401</v>
      </c>
      <c r="N627" s="582">
        <v>553</v>
      </c>
      <c r="O627" s="712">
        <f t="shared" si="165"/>
        <v>8.0485091969644085</v>
      </c>
      <c r="P627" s="712">
        <f t="shared" si="166"/>
        <v>1253.2430764957835</v>
      </c>
      <c r="Q627" s="712">
        <f t="shared" si="167"/>
        <v>1240.421561797441</v>
      </c>
      <c r="R627" s="712">
        <f t="shared" si="168"/>
        <v>1231.1336919848245</v>
      </c>
      <c r="S627" s="712">
        <f t="shared" si="169"/>
        <v>1225.4620828498198</v>
      </c>
      <c r="T627" s="712">
        <f t="shared" si="170"/>
        <v>1223.456342866617</v>
      </c>
    </row>
    <row r="628" spans="2:20">
      <c r="B628" s="582">
        <v>554</v>
      </c>
      <c r="C628" s="712">
        <f t="shared" si="155"/>
        <v>8.0630634631433686</v>
      </c>
      <c r="D628" s="712">
        <f t="shared" si="156"/>
        <v>1558.2483218743298</v>
      </c>
      <c r="E628" s="712">
        <f t="shared" si="157"/>
        <v>1101.01365203098</v>
      </c>
      <c r="F628" s="712">
        <f t="shared" si="158"/>
        <v>736.47679878435588</v>
      </c>
      <c r="G628" s="712">
        <f t="shared" si="159"/>
        <v>487.59872211263422</v>
      </c>
      <c r="H628" s="719">
        <f t="shared" si="160"/>
        <v>320.04746383441972</v>
      </c>
      <c r="I628" s="712">
        <f t="shared" si="161"/>
        <v>318.7861961254473</v>
      </c>
      <c r="J628" s="712">
        <f t="shared" si="162"/>
        <v>317.89081651448896</v>
      </c>
      <c r="K628" s="712">
        <f t="shared" si="163"/>
        <v>317.35485486254316</v>
      </c>
      <c r="L628" s="712">
        <f t="shared" si="164"/>
        <v>317.17437804580527</v>
      </c>
      <c r="N628" s="582">
        <v>554</v>
      </c>
      <c r="O628" s="712">
        <f t="shared" si="165"/>
        <v>8.0630634631433686</v>
      </c>
      <c r="P628" s="712">
        <f t="shared" si="166"/>
        <v>1254.0663516440131</v>
      </c>
      <c r="Q628" s="712">
        <f t="shared" si="167"/>
        <v>1241.2724985494194</v>
      </c>
      <c r="R628" s="712">
        <f t="shared" si="168"/>
        <v>1232.0045234392653</v>
      </c>
      <c r="S628" s="712">
        <f t="shared" si="169"/>
        <v>1226.3448605170984</v>
      </c>
      <c r="T628" s="712">
        <f t="shared" si="170"/>
        <v>1224.3430092183871</v>
      </c>
    </row>
    <row r="629" spans="2:20">
      <c r="B629" s="582">
        <v>555</v>
      </c>
      <c r="C629" s="712">
        <f t="shared" si="155"/>
        <v>8.077617729322327</v>
      </c>
      <c r="D629" s="712">
        <f t="shared" si="156"/>
        <v>1558.3096434228128</v>
      </c>
      <c r="E629" s="712">
        <f t="shared" si="157"/>
        <v>1101.43171492955</v>
      </c>
      <c r="F629" s="712">
        <f t="shared" si="158"/>
        <v>736.99841455865555</v>
      </c>
      <c r="G629" s="712">
        <f t="shared" si="159"/>
        <v>487.96550233116938</v>
      </c>
      <c r="H629" s="719">
        <f t="shared" si="160"/>
        <v>320.13772670570512</v>
      </c>
      <c r="I629" s="712">
        <f t="shared" si="161"/>
        <v>318.87430561006738</v>
      </c>
      <c r="J629" s="712">
        <f t="shared" si="162"/>
        <v>317.97736792543583</v>
      </c>
      <c r="K629" s="712">
        <f t="shared" si="163"/>
        <v>317.4404591382505</v>
      </c>
      <c r="L629" s="712">
        <f t="shared" si="164"/>
        <v>317.25965547494445</v>
      </c>
      <c r="N629" s="582">
        <v>555</v>
      </c>
      <c r="O629" s="712">
        <f t="shared" si="165"/>
        <v>8.077617729322327</v>
      </c>
      <c r="P629" s="712">
        <f t="shared" si="166"/>
        <v>1254.8878172451564</v>
      </c>
      <c r="Q629" s="712">
        <f t="shared" si="167"/>
        <v>1242.1215649544988</v>
      </c>
      <c r="R629" s="712">
        <f t="shared" si="168"/>
        <v>1232.8734408185337</v>
      </c>
      <c r="S629" s="712">
        <f t="shared" si="169"/>
        <v>1227.2256978515984</v>
      </c>
      <c r="T629" s="712">
        <f t="shared" si="170"/>
        <v>1225.2277266901056</v>
      </c>
    </row>
    <row r="630" spans="2:20">
      <c r="B630" s="582">
        <v>556</v>
      </c>
      <c r="C630" s="712">
        <f t="shared" si="155"/>
        <v>8.0921719955012854</v>
      </c>
      <c r="D630" s="712">
        <f t="shared" si="156"/>
        <v>1558.3707945226722</v>
      </c>
      <c r="E630" s="712">
        <f t="shared" si="157"/>
        <v>1101.8486359597209</v>
      </c>
      <c r="F630" s="712">
        <f t="shared" si="158"/>
        <v>737.51886501298759</v>
      </c>
      <c r="G630" s="712">
        <f t="shared" si="159"/>
        <v>488.33173377040947</v>
      </c>
      <c r="H630" s="719">
        <f t="shared" si="160"/>
        <v>320.22812767294107</v>
      </c>
      <c r="I630" s="712">
        <f t="shared" si="161"/>
        <v>318.9625584519631</v>
      </c>
      <c r="J630" s="712">
        <f t="shared" si="162"/>
        <v>318.06406645641971</v>
      </c>
      <c r="K630" s="712">
        <f t="shared" si="163"/>
        <v>317.52621278562481</v>
      </c>
      <c r="L630" s="712">
        <f t="shared" si="164"/>
        <v>317.34508300918549</v>
      </c>
      <c r="N630" s="582">
        <v>556</v>
      </c>
      <c r="O630" s="712">
        <f t="shared" si="165"/>
        <v>8.0921719955012854</v>
      </c>
      <c r="P630" s="712">
        <f t="shared" si="166"/>
        <v>1255.7074772765714</v>
      </c>
      <c r="Q630" s="712">
        <f t="shared" si="167"/>
        <v>1242.9687651236757</v>
      </c>
      <c r="R630" s="712">
        <f t="shared" si="168"/>
        <v>1233.7404483297396</v>
      </c>
      <c r="S630" s="712">
        <f t="shared" si="169"/>
        <v>1228.1045991181436</v>
      </c>
      <c r="T630" s="712">
        <f t="shared" si="170"/>
        <v>1226.1104995653827</v>
      </c>
    </row>
    <row r="631" spans="2:20">
      <c r="B631" s="582">
        <v>557</v>
      </c>
      <c r="C631" s="712">
        <f t="shared" si="155"/>
        <v>8.1067262616802456</v>
      </c>
      <c r="D631" s="712">
        <f t="shared" si="156"/>
        <v>1558.4317758296536</v>
      </c>
      <c r="E631" s="712">
        <f t="shared" si="157"/>
        <v>1102.2644193967853</v>
      </c>
      <c r="F631" s="712">
        <f t="shared" si="158"/>
        <v>738.03815303368765</v>
      </c>
      <c r="G631" s="712">
        <f t="shared" si="159"/>
        <v>488.69741674756006</v>
      </c>
      <c r="H631" s="719">
        <f t="shared" si="160"/>
        <v>320.31866637982392</v>
      </c>
      <c r="I631" s="712">
        <f t="shared" si="161"/>
        <v>319.05095429026551</v>
      </c>
      <c r="J631" s="712">
        <f t="shared" si="162"/>
        <v>318.15091174354518</v>
      </c>
      <c r="K631" s="712">
        <f t="shared" si="163"/>
        <v>317.61211543906973</v>
      </c>
      <c r="L631" s="712">
        <f t="shared" si="164"/>
        <v>317.43066028242333</v>
      </c>
      <c r="N631" s="582">
        <v>557</v>
      </c>
      <c r="O631" s="712">
        <f t="shared" si="165"/>
        <v>8.1067262616802456</v>
      </c>
      <c r="P631" s="712">
        <f t="shared" si="166"/>
        <v>1256.5253357068755</v>
      </c>
      <c r="Q631" s="712">
        <f t="shared" si="167"/>
        <v>1243.8141031589093</v>
      </c>
      <c r="R631" s="712">
        <f t="shared" si="168"/>
        <v>1234.6055501707458</v>
      </c>
      <c r="S631" s="712">
        <f t="shared" si="169"/>
        <v>1228.981568572184</v>
      </c>
      <c r="T631" s="712">
        <f t="shared" si="170"/>
        <v>1226.991332118414</v>
      </c>
    </row>
    <row r="632" spans="2:20">
      <c r="B632" s="582">
        <v>558</v>
      </c>
      <c r="C632" s="712">
        <f t="shared" si="155"/>
        <v>8.121280527859204</v>
      </c>
      <c r="D632" s="712">
        <f t="shared" si="156"/>
        <v>1558.4925879959183</v>
      </c>
      <c r="E632" s="712">
        <f t="shared" si="157"/>
        <v>1102.6790694934482</v>
      </c>
      <c r="F632" s="712">
        <f t="shared" si="158"/>
        <v>738.55628150176904</v>
      </c>
      <c r="G632" s="712">
        <f t="shared" si="159"/>
        <v>489.0625515883761</v>
      </c>
      <c r="H632" s="719">
        <f t="shared" si="160"/>
        <v>320.40934247048949</v>
      </c>
      <c r="I632" s="712">
        <f t="shared" si="161"/>
        <v>319.13949276447602</v>
      </c>
      <c r="J632" s="712">
        <f t="shared" si="162"/>
        <v>318.23790342323599</v>
      </c>
      <c r="K632" s="712">
        <f t="shared" si="163"/>
        <v>317.69816673327597</v>
      </c>
      <c r="L632" s="712">
        <f t="shared" si="164"/>
        <v>317.51638692882926</v>
      </c>
      <c r="N632" s="582">
        <v>558</v>
      </c>
      <c r="O632" s="712">
        <f t="shared" si="165"/>
        <v>8.121280527859204</v>
      </c>
      <c r="P632" s="712">
        <f t="shared" si="166"/>
        <v>1257.3413964959618</v>
      </c>
      <c r="Q632" s="712">
        <f t="shared" si="167"/>
        <v>1244.6575831531441</v>
      </c>
      <c r="R632" s="712">
        <f t="shared" si="168"/>
        <v>1235.4687505301888</v>
      </c>
      <c r="S632" s="712">
        <f t="shared" si="169"/>
        <v>1229.8566104598158</v>
      </c>
      <c r="T632" s="712">
        <f t="shared" si="170"/>
        <v>1227.8702286140001</v>
      </c>
    </row>
    <row r="633" spans="2:20">
      <c r="B633" s="582">
        <v>559</v>
      </c>
      <c r="C633" s="712">
        <f t="shared" si="155"/>
        <v>8.1358347940381641</v>
      </c>
      <c r="D633" s="712">
        <f t="shared" si="156"/>
        <v>1558.5532316700699</v>
      </c>
      <c r="E633" s="712">
        <f t="shared" si="157"/>
        <v>1103.0925904799901</v>
      </c>
      <c r="F633" s="712">
        <f t="shared" si="158"/>
        <v>739.07325329290688</v>
      </c>
      <c r="G633" s="712">
        <f t="shared" si="159"/>
        <v>489.42713862706245</v>
      </c>
      <c r="H633" s="719">
        <f t="shared" si="160"/>
        <v>320.50015558951577</v>
      </c>
      <c r="I633" s="712">
        <f t="shared" si="161"/>
        <v>319.22817351447117</v>
      </c>
      <c r="J633" s="712">
        <f t="shared" si="162"/>
        <v>318.32504113223973</v>
      </c>
      <c r="K633" s="712">
        <f t="shared" si="163"/>
        <v>317.78436630322636</v>
      </c>
      <c r="L633" s="712">
        <f t="shared" si="164"/>
        <v>317.60226258285621</v>
      </c>
      <c r="N633" s="582">
        <v>559</v>
      </c>
      <c r="O633" s="712">
        <f t="shared" si="165"/>
        <v>8.1358347940381641</v>
      </c>
      <c r="P633" s="712">
        <f t="shared" si="166"/>
        <v>1258.1556635950205</v>
      </c>
      <c r="Q633" s="712">
        <f t="shared" si="167"/>
        <v>1245.4992091903275</v>
      </c>
      <c r="R633" s="712">
        <f t="shared" si="168"/>
        <v>1236.3300535874976</v>
      </c>
      <c r="S633" s="712">
        <f t="shared" si="169"/>
        <v>1230.729729017803</v>
      </c>
      <c r="T633" s="712">
        <f t="shared" si="170"/>
        <v>1228.7471933075676</v>
      </c>
    </row>
    <row r="634" spans="2:20">
      <c r="B634" s="582">
        <v>560</v>
      </c>
      <c r="C634" s="712">
        <f t="shared" si="155"/>
        <v>8.1503890602171225</v>
      </c>
      <c r="D634" s="712">
        <f t="shared" si="156"/>
        <v>1558.6137074971809</v>
      </c>
      <c r="E634" s="712">
        <f t="shared" si="157"/>
        <v>1103.5049865644291</v>
      </c>
      <c r="F634" s="712">
        <f t="shared" si="158"/>
        <v>739.58907127742373</v>
      </c>
      <c r="G634" s="712">
        <f t="shared" si="159"/>
        <v>489.7911782061758</v>
      </c>
      <c r="H634" s="719">
        <f t="shared" si="160"/>
        <v>320.5911053819263</v>
      </c>
      <c r="I634" s="712">
        <f t="shared" si="161"/>
        <v>319.31699618050607</v>
      </c>
      <c r="J634" s="712">
        <f t="shared" si="162"/>
        <v>318.41232450763243</v>
      </c>
      <c r="K634" s="712">
        <f t="shared" si="163"/>
        <v>317.87071378420126</v>
      </c>
      <c r="L634" s="712">
        <f t="shared" si="164"/>
        <v>317.68828687924355</v>
      </c>
      <c r="N634" s="582">
        <v>560</v>
      </c>
      <c r="O634" s="712">
        <f t="shared" si="165"/>
        <v>8.1503890602171225</v>
      </c>
      <c r="P634" s="712">
        <f t="shared" si="166"/>
        <v>1258.968140946557</v>
      </c>
      <c r="Q634" s="712">
        <f t="shared" si="167"/>
        <v>1246.338985345431</v>
      </c>
      <c r="R634" s="712">
        <f t="shared" si="168"/>
        <v>1237.1894635129156</v>
      </c>
      <c r="S634" s="712">
        <f t="shared" si="169"/>
        <v>1231.6009284735965</v>
      </c>
      <c r="T634" s="712">
        <f t="shared" si="170"/>
        <v>1229.6222304451903</v>
      </c>
    </row>
    <row r="635" spans="2:20">
      <c r="B635" s="582">
        <v>561</v>
      </c>
      <c r="C635" s="712">
        <f t="shared" si="155"/>
        <v>8.1649433263960827</v>
      </c>
      <c r="D635" s="712">
        <f t="shared" si="156"/>
        <v>1558.6740161188193</v>
      </c>
      <c r="E635" s="712">
        <f t="shared" si="157"/>
        <v>1103.9162619326814</v>
      </c>
      <c r="F635" s="712">
        <f t="shared" si="158"/>
        <v>740.10373832027506</v>
      </c>
      <c r="G635" s="712">
        <f t="shared" si="159"/>
        <v>490.15467067652691</v>
      </c>
      <c r="H635" s="719">
        <f t="shared" si="160"/>
        <v>320.6821914931935</v>
      </c>
      <c r="I635" s="712">
        <f t="shared" si="161"/>
        <v>319.4059604032185</v>
      </c>
      <c r="J635" s="712">
        <f t="shared" si="162"/>
        <v>318.49975318682334</v>
      </c>
      <c r="K635" s="712">
        <f t="shared" si="163"/>
        <v>317.957208811783</v>
      </c>
      <c r="L635" s="712">
        <f t="shared" si="164"/>
        <v>317.77445945302253</v>
      </c>
      <c r="N635" s="582">
        <v>561</v>
      </c>
      <c r="O635" s="712">
        <f t="shared" si="165"/>
        <v>8.1649433263960827</v>
      </c>
      <c r="P635" s="712">
        <f t="shared" si="166"/>
        <v>1259.7788324844105</v>
      </c>
      <c r="Q635" s="712">
        <f t="shared" si="167"/>
        <v>1247.1769156844689</v>
      </c>
      <c r="R635" s="712">
        <f t="shared" si="168"/>
        <v>1238.0469844675199</v>
      </c>
      <c r="S635" s="712">
        <f t="shared" si="169"/>
        <v>1232.4702130453556</v>
      </c>
      <c r="T635" s="712">
        <f t="shared" si="170"/>
        <v>1230.4953442636088</v>
      </c>
    </row>
    <row r="636" spans="2:20">
      <c r="B636" s="582">
        <v>562</v>
      </c>
      <c r="C636" s="712">
        <f t="shared" si="155"/>
        <v>8.1794975925750411</v>
      </c>
      <c r="D636" s="712">
        <f t="shared" si="156"/>
        <v>1558.7341581730734</v>
      </c>
      <c r="E636" s="712">
        <f t="shared" si="157"/>
        <v>1104.3264207487214</v>
      </c>
      <c r="F636" s="712">
        <f t="shared" si="158"/>
        <v>740.61725728103511</v>
      </c>
      <c r="G636" s="712">
        <f t="shared" si="159"/>
        <v>490.51761639708434</v>
      </c>
      <c r="H636" s="719">
        <f t="shared" si="160"/>
        <v>320.77341356924143</v>
      </c>
      <c r="I636" s="712">
        <f t="shared" si="161"/>
        <v>319.49506582363307</v>
      </c>
      <c r="J636" s="712">
        <f t="shared" si="162"/>
        <v>318.58732680755918</v>
      </c>
      <c r="K636" s="712">
        <f t="shared" si="163"/>
        <v>318.04385102186131</v>
      </c>
      <c r="L636" s="712">
        <f t="shared" si="164"/>
        <v>317.86077993952108</v>
      </c>
      <c r="N636" s="582">
        <v>562</v>
      </c>
      <c r="O636" s="712">
        <f t="shared" si="165"/>
        <v>8.1794975925750411</v>
      </c>
      <c r="P636" s="712">
        <f t="shared" si="166"/>
        <v>1260.5877421337746</v>
      </c>
      <c r="Q636" s="712">
        <f t="shared" si="167"/>
        <v>1248.0130042645187</v>
      </c>
      <c r="R636" s="712">
        <f t="shared" si="168"/>
        <v>1238.9026206032413</v>
      </c>
      <c r="S636" s="712">
        <f t="shared" si="169"/>
        <v>1233.3375869419688</v>
      </c>
      <c r="T636" s="712">
        <f t="shared" si="170"/>
        <v>1231.3665389902508</v>
      </c>
    </row>
    <row r="637" spans="2:20">
      <c r="B637" s="582">
        <v>563</v>
      </c>
      <c r="C637" s="712">
        <f t="shared" si="155"/>
        <v>8.1940518587539994</v>
      </c>
      <c r="D637" s="712">
        <f t="shared" si="156"/>
        <v>1558.794134294578</v>
      </c>
      <c r="E637" s="712">
        <f t="shared" si="157"/>
        <v>1104.7354671547382</v>
      </c>
      <c r="F637" s="712">
        <f t="shared" si="158"/>
        <v>741.12963101388311</v>
      </c>
      <c r="G637" s="712">
        <f t="shared" si="159"/>
        <v>490.88001573487844</v>
      </c>
      <c r="H637" s="719">
        <f t="shared" si="160"/>
        <v>320.8647712564491</v>
      </c>
      <c r="I637" s="712">
        <f t="shared" si="161"/>
        <v>319.58431208316495</v>
      </c>
      <c r="J637" s="712">
        <f t="shared" si="162"/>
        <v>318.67504500792887</v>
      </c>
      <c r="K637" s="712">
        <f t="shared" si="163"/>
        <v>318.13064005063774</v>
      </c>
      <c r="L637" s="712">
        <f t="shared" si="164"/>
        <v>317.94724797436908</v>
      </c>
      <c r="N637" s="582">
        <v>563</v>
      </c>
      <c r="O637" s="712">
        <f t="shared" si="165"/>
        <v>8.1940518587539994</v>
      </c>
      <c r="P637" s="712">
        <f t="shared" si="166"/>
        <v>1261.3948738112142</v>
      </c>
      <c r="Q637" s="712">
        <f t="shared" si="167"/>
        <v>1248.8472551337409</v>
      </c>
      <c r="R637" s="712">
        <f t="shared" si="168"/>
        <v>1239.756376062885</v>
      </c>
      <c r="S637" s="712">
        <f t="shared" si="169"/>
        <v>1234.2030543630724</v>
      </c>
      <c r="T637" s="712">
        <f t="shared" si="170"/>
        <v>1232.2358188432534</v>
      </c>
    </row>
    <row r="638" spans="2:20">
      <c r="B638" s="582">
        <v>564</v>
      </c>
      <c r="C638" s="712">
        <f t="shared" si="155"/>
        <v>8.2086061249329596</v>
      </c>
      <c r="D638" s="712">
        <f t="shared" si="156"/>
        <v>1558.8539451145409</v>
      </c>
      <c r="E638" s="712">
        <f t="shared" si="157"/>
        <v>1105.1434052712941</v>
      </c>
      <c r="F638" s="712">
        <f t="shared" si="158"/>
        <v>741.64086236759044</v>
      </c>
      <c r="G638" s="712">
        <f t="shared" si="159"/>
        <v>491.24186906490633</v>
      </c>
      <c r="H638" s="719">
        <f t="shared" si="160"/>
        <v>320.95626420165365</v>
      </c>
      <c r="I638" s="712">
        <f t="shared" si="161"/>
        <v>319.67369882362351</v>
      </c>
      <c r="J638" s="712">
        <f t="shared" si="162"/>
        <v>318.76290742636775</v>
      </c>
      <c r="K638" s="712">
        <f t="shared" si="163"/>
        <v>318.21757553463061</v>
      </c>
      <c r="L638" s="712">
        <f t="shared" si="164"/>
        <v>318.03386319350284</v>
      </c>
      <c r="N638" s="582">
        <v>564</v>
      </c>
      <c r="O638" s="712">
        <f t="shared" si="165"/>
        <v>8.2086061249329596</v>
      </c>
      <c r="P638" s="712">
        <f t="shared" si="166"/>
        <v>1262.200231424687</v>
      </c>
      <c r="Q638" s="712">
        <f t="shared" si="167"/>
        <v>1249.6796723313976</v>
      </c>
      <c r="R638" s="712">
        <f t="shared" si="168"/>
        <v>1240.6082549801504</v>
      </c>
      <c r="S638" s="712">
        <f t="shared" si="169"/>
        <v>1235.0666194990727</v>
      </c>
      <c r="T638" s="712">
        <f t="shared" si="170"/>
        <v>1233.1031880314815</v>
      </c>
    </row>
    <row r="639" spans="2:20">
      <c r="B639" s="582">
        <v>565</v>
      </c>
      <c r="C639" s="712">
        <f t="shared" si="155"/>
        <v>8.223160391111918</v>
      </c>
      <c r="D639" s="712">
        <f t="shared" si="156"/>
        <v>1558.9135912607665</v>
      </c>
      <c r="E639" s="712">
        <f t="shared" si="157"/>
        <v>1105.5502391974783</v>
      </c>
      <c r="F639" s="712">
        <f t="shared" si="158"/>
        <v>742.15095418550766</v>
      </c>
      <c r="G639" s="712">
        <f t="shared" si="159"/>
        <v>491.60317677003786</v>
      </c>
      <c r="H639" s="719">
        <f t="shared" si="160"/>
        <v>321.04789205215292</v>
      </c>
      <c r="I639" s="712">
        <f t="shared" si="161"/>
        <v>319.76322568721645</v>
      </c>
      <c r="J639" s="712">
        <f t="shared" si="162"/>
        <v>318.85091370166208</v>
      </c>
      <c r="K639" s="712">
        <f t="shared" si="163"/>
        <v>318.30465711067984</v>
      </c>
      <c r="L639" s="712">
        <f t="shared" si="164"/>
        <v>318.12062523317024</v>
      </c>
      <c r="N639" s="582">
        <v>565</v>
      </c>
      <c r="O639" s="712">
        <f t="shared" si="165"/>
        <v>8.223160391111918</v>
      </c>
      <c r="P639" s="712">
        <f t="shared" si="166"/>
        <v>1263.00381887356</v>
      </c>
      <c r="Q639" s="712">
        <f t="shared" si="167"/>
        <v>1250.510259887873</v>
      </c>
      <c r="R639" s="712">
        <f t="shared" si="168"/>
        <v>1241.4582614796509</v>
      </c>
      <c r="S639" s="712">
        <f t="shared" si="169"/>
        <v>1235.9282865311652</v>
      </c>
      <c r="T639" s="712">
        <f t="shared" si="170"/>
        <v>1233.9686507545491</v>
      </c>
    </row>
    <row r="640" spans="2:20">
      <c r="B640" s="582">
        <v>566</v>
      </c>
      <c r="C640" s="712">
        <f t="shared" si="155"/>
        <v>8.2377146572908782</v>
      </c>
      <c r="D640" s="712">
        <f t="shared" si="156"/>
        <v>1558.9730733576812</v>
      </c>
      <c r="E640" s="712">
        <f t="shared" si="157"/>
        <v>1105.9559730110616</v>
      </c>
      <c r="F640" s="712">
        <f t="shared" si="158"/>
        <v>742.65990930555176</v>
      </c>
      <c r="G640" s="712">
        <f t="shared" si="159"/>
        <v>491.96393924092206</v>
      </c>
      <c r="H640" s="719">
        <f t="shared" si="160"/>
        <v>321.13965445570864</v>
      </c>
      <c r="I640" s="712">
        <f t="shared" si="161"/>
        <v>319.85289231655327</v>
      </c>
      <c r="J640" s="712">
        <f t="shared" si="162"/>
        <v>318.93906347295336</v>
      </c>
      <c r="K640" s="712">
        <f t="shared" si="163"/>
        <v>318.39188441595149</v>
      </c>
      <c r="L640" s="712">
        <f t="shared" si="164"/>
        <v>318.20753372993556</v>
      </c>
      <c r="N640" s="582">
        <v>566</v>
      </c>
      <c r="O640" s="712">
        <f t="shared" si="165"/>
        <v>8.2377146572908782</v>
      </c>
      <c r="P640" s="712">
        <f t="shared" si="166"/>
        <v>1263.8056400486303</v>
      </c>
      <c r="Q640" s="712">
        <f t="shared" si="167"/>
        <v>1251.3390218246918</v>
      </c>
      <c r="R640" s="712">
        <f t="shared" si="168"/>
        <v>1242.3063996769345</v>
      </c>
      <c r="S640" s="712">
        <f t="shared" si="169"/>
        <v>1236.7880596313555</v>
      </c>
      <c r="T640" s="712">
        <f t="shared" si="170"/>
        <v>1234.8322112028397</v>
      </c>
    </row>
    <row r="641" spans="2:20">
      <c r="B641" s="582">
        <v>567</v>
      </c>
      <c r="C641" s="712">
        <f t="shared" si="155"/>
        <v>8.2522689234698365</v>
      </c>
      <c r="D641" s="712">
        <f t="shared" si="156"/>
        <v>1559.0323920263595</v>
      </c>
      <c r="E641" s="712">
        <f t="shared" si="157"/>
        <v>1106.3606107686485</v>
      </c>
      <c r="F641" s="712">
        <f t="shared" si="158"/>
        <v>743.1677305601944</v>
      </c>
      <c r="G641" s="712">
        <f t="shared" si="159"/>
        <v>492.32415687589469</v>
      </c>
      <c r="H641" s="719">
        <f t="shared" si="160"/>
        <v>321.23155106054935</v>
      </c>
      <c r="I641" s="712">
        <f t="shared" si="161"/>
        <v>319.94269835464905</v>
      </c>
      <c r="J641" s="712">
        <f t="shared" si="162"/>
        <v>319.02735637974251</v>
      </c>
      <c r="K641" s="712">
        <f t="shared" si="163"/>
        <v>318.47925708794224</v>
      </c>
      <c r="L641" s="712">
        <f t="shared" si="164"/>
        <v>318.29458832068394</v>
      </c>
      <c r="N641" s="582">
        <v>567</v>
      </c>
      <c r="O641" s="712">
        <f t="shared" si="165"/>
        <v>8.2522689234698365</v>
      </c>
      <c r="P641" s="712">
        <f t="shared" si="166"/>
        <v>1264.605698832142</v>
      </c>
      <c r="Q641" s="712">
        <f t="shared" si="167"/>
        <v>1252.1659621545409</v>
      </c>
      <c r="R641" s="712">
        <f t="shared" si="168"/>
        <v>1243.1526736785024</v>
      </c>
      <c r="S641" s="712">
        <f t="shared" si="169"/>
        <v>1237.6459429624788</v>
      </c>
      <c r="T641" s="712">
        <f t="shared" si="170"/>
        <v>1235.6938735575261</v>
      </c>
    </row>
    <row r="642" spans="2:20">
      <c r="B642" s="582">
        <v>568</v>
      </c>
      <c r="C642" s="712">
        <f t="shared" si="155"/>
        <v>8.2668231896487967</v>
      </c>
      <c r="D642" s="712">
        <f t="shared" si="156"/>
        <v>1559.091547884547</v>
      </c>
      <c r="E642" s="712">
        <f t="shared" si="157"/>
        <v>1106.7641565058289</v>
      </c>
      <c r="F642" s="712">
        <f t="shared" si="158"/>
        <v>743.67442077645023</v>
      </c>
      <c r="G642" s="712">
        <f t="shared" si="159"/>
        <v>492.68383008088637</v>
      </c>
      <c r="H642" s="719">
        <f t="shared" si="160"/>
        <v>321.32358151537323</v>
      </c>
      <c r="I642" s="712">
        <f t="shared" si="161"/>
        <v>320.03264344492817</v>
      </c>
      <c r="J642" s="712">
        <f t="shared" si="162"/>
        <v>319.11579206189401</v>
      </c>
      <c r="K642" s="712">
        <f t="shared" si="163"/>
        <v>318.56677476448431</v>
      </c>
      <c r="L642" s="712">
        <f t="shared" si="164"/>
        <v>318.38178864262625</v>
      </c>
      <c r="N642" s="582">
        <v>568</v>
      </c>
      <c r="O642" s="712">
        <f t="shared" si="165"/>
        <v>8.2668231896487967</v>
      </c>
      <c r="P642" s="712">
        <f t="shared" si="166"/>
        <v>1265.4039990978072</v>
      </c>
      <c r="Q642" s="712">
        <f t="shared" si="167"/>
        <v>1252.9910848812863</v>
      </c>
      <c r="R642" s="712">
        <f t="shared" si="168"/>
        <v>1243.9970875818306</v>
      </c>
      <c r="S642" s="712">
        <f t="shared" si="169"/>
        <v>1238.5019406782212</v>
      </c>
      <c r="T642" s="712">
        <f t="shared" si="170"/>
        <v>1236.5536419905909</v>
      </c>
    </row>
    <row r="643" spans="2:20">
      <c r="B643" s="582">
        <v>569</v>
      </c>
      <c r="C643" s="712">
        <f t="shared" si="155"/>
        <v>8.2813774558277551</v>
      </c>
      <c r="D643" s="712">
        <f t="shared" si="156"/>
        <v>1559.1505415466856</v>
      </c>
      <c r="E643" s="712">
        <f t="shared" si="157"/>
        <v>1107.1666142373272</v>
      </c>
      <c r="F643" s="712">
        <f t="shared" si="158"/>
        <v>744.1799827758656</v>
      </c>
      <c r="G643" s="712">
        <f t="shared" si="159"/>
        <v>493.04295926933156</v>
      </c>
      <c r="H643" s="719">
        <f t="shared" si="160"/>
        <v>321.41574546935072</v>
      </c>
      <c r="I643" s="712">
        <f t="shared" si="161"/>
        <v>320.1227272312276</v>
      </c>
      <c r="J643" s="712">
        <f t="shared" si="162"/>
        <v>319.20437015964023</v>
      </c>
      <c r="K643" s="712">
        <f t="shared" si="163"/>
        <v>318.6544370837496</v>
      </c>
      <c r="L643" s="712">
        <f t="shared" si="164"/>
        <v>318.4691343333036</v>
      </c>
      <c r="N643" s="582">
        <v>569</v>
      </c>
      <c r="O643" s="712">
        <f t="shared" si="165"/>
        <v>8.2813774558277551</v>
      </c>
      <c r="P643" s="712">
        <f t="shared" si="166"/>
        <v>1266.2005447108231</v>
      </c>
      <c r="Q643" s="712">
        <f t="shared" si="167"/>
        <v>1253.8143939999936</v>
      </c>
      <c r="R643" s="712">
        <f t="shared" si="168"/>
        <v>1244.8396454753888</v>
      </c>
      <c r="S643" s="712">
        <f t="shared" si="169"/>
        <v>1239.3560569231379</v>
      </c>
      <c r="T643" s="712">
        <f t="shared" si="170"/>
        <v>1237.4115206648476</v>
      </c>
    </row>
    <row r="644" spans="2:20">
      <c r="B644" s="582">
        <v>570</v>
      </c>
      <c r="C644" s="712">
        <f t="shared" si="155"/>
        <v>8.2959317220067135</v>
      </c>
      <c r="D644" s="712">
        <f t="shared" si="156"/>
        <v>1559.2093736239376</v>
      </c>
      <c r="E644" s="712">
        <f t="shared" si="157"/>
        <v>1107.5679879571519</v>
      </c>
      <c r="F644" s="712">
        <f t="shared" si="158"/>
        <v>744.68441937450746</v>
      </c>
      <c r="G644" s="712">
        <f t="shared" si="159"/>
        <v>493.40154486207848</v>
      </c>
      <c r="H644" s="719">
        <f t="shared" si="160"/>
        <v>321.50804257212758</v>
      </c>
      <c r="I644" s="712">
        <f t="shared" si="161"/>
        <v>320.21294935780071</v>
      </c>
      <c r="J644" s="712">
        <f t="shared" si="162"/>
        <v>319.29309031358537</v>
      </c>
      <c r="K644" s="712">
        <f t="shared" si="163"/>
        <v>318.74224368425439</v>
      </c>
      <c r="L644" s="712">
        <f t="shared" si="164"/>
        <v>318.55662503059216</v>
      </c>
      <c r="N644" s="582">
        <v>570</v>
      </c>
      <c r="O644" s="712">
        <f t="shared" si="165"/>
        <v>8.2959317220067135</v>
      </c>
      <c r="P644" s="712">
        <f t="shared" si="166"/>
        <v>1266.9953395278915</v>
      </c>
      <c r="Q644" s="712">
        <f t="shared" si="167"/>
        <v>1254.6358934969476</v>
      </c>
      <c r="R644" s="712">
        <f t="shared" si="168"/>
        <v>1245.6803514386597</v>
      </c>
      <c r="S644" s="712">
        <f t="shared" si="169"/>
        <v>1240.2082958326755</v>
      </c>
      <c r="T644" s="712">
        <f t="shared" si="170"/>
        <v>1238.2675137339584</v>
      </c>
    </row>
    <row r="645" spans="2:20">
      <c r="B645" s="582">
        <v>571</v>
      </c>
      <c r="C645" s="712">
        <f t="shared" si="155"/>
        <v>8.3104859881856736</v>
      </c>
      <c r="D645" s="712">
        <f t="shared" si="156"/>
        <v>1559.2680447242089</v>
      </c>
      <c r="E645" s="712">
        <f t="shared" si="157"/>
        <v>1107.9682816387431</v>
      </c>
      <c r="F645" s="712">
        <f t="shared" si="158"/>
        <v>745.18773338295296</v>
      </c>
      <c r="G645" s="712">
        <f t="shared" si="159"/>
        <v>493.75958728729961</v>
      </c>
      <c r="H645" s="719">
        <f t="shared" si="160"/>
        <v>321.60047247382749</v>
      </c>
      <c r="I645" s="712">
        <f t="shared" si="161"/>
        <v>320.30330946932065</v>
      </c>
      <c r="J645" s="712">
        <f t="shared" si="162"/>
        <v>319.38195216470962</v>
      </c>
      <c r="K645" s="712">
        <f t="shared" si="163"/>
        <v>318.83019420486346</v>
      </c>
      <c r="L645" s="712">
        <f t="shared" si="164"/>
        <v>318.64426037270732</v>
      </c>
      <c r="N645" s="582">
        <v>571</v>
      </c>
      <c r="O645" s="712">
        <f t="shared" si="165"/>
        <v>8.3104859881856736</v>
      </c>
      <c r="P645" s="712">
        <f t="shared" si="166"/>
        <v>1267.7883873972366</v>
      </c>
      <c r="Q645" s="712">
        <f t="shared" si="167"/>
        <v>1255.4555873496713</v>
      </c>
      <c r="R645" s="712">
        <f t="shared" si="168"/>
        <v>1246.5192095421603</v>
      </c>
      <c r="S645" s="712">
        <f t="shared" si="169"/>
        <v>1241.0586615331904</v>
      </c>
      <c r="T645" s="712">
        <f t="shared" si="170"/>
        <v>1239.121625342457</v>
      </c>
    </row>
    <row r="646" spans="2:20">
      <c r="B646" s="582">
        <v>572</v>
      </c>
      <c r="C646" s="712">
        <f t="shared" si="155"/>
        <v>8.325040254364632</v>
      </c>
      <c r="D646" s="712">
        <f t="shared" si="156"/>
        <v>1559.326555452174</v>
      </c>
      <c r="E646" s="712">
        <f t="shared" si="157"/>
        <v>1108.3674992351168</v>
      </c>
      <c r="F646" s="712">
        <f t="shared" si="158"/>
        <v>745.68992760627907</v>
      </c>
      <c r="G646" s="712">
        <f t="shared" si="159"/>
        <v>494.11708698040292</v>
      </c>
      <c r="H646" s="719">
        <f t="shared" si="160"/>
        <v>321.69303482505472</v>
      </c>
      <c r="I646" s="712">
        <f t="shared" si="161"/>
        <v>320.39380721088378</v>
      </c>
      <c r="J646" s="712">
        <f t="shared" si="162"/>
        <v>319.47095535437307</v>
      </c>
      <c r="K646" s="712">
        <f t="shared" si="163"/>
        <v>318.91828828479476</v>
      </c>
      <c r="L646" s="712">
        <f t="shared" si="164"/>
        <v>318.73203999820834</v>
      </c>
      <c r="N646" s="582">
        <v>572</v>
      </c>
      <c r="O646" s="712">
        <f t="shared" si="165"/>
        <v>8.325040254364632</v>
      </c>
      <c r="P646" s="712">
        <f t="shared" si="166"/>
        <v>1268.579692158625</v>
      </c>
      <c r="Q646" s="712">
        <f t="shared" si="167"/>
        <v>1256.273479526945</v>
      </c>
      <c r="R646" s="712">
        <f t="shared" si="168"/>
        <v>1247.3562238474597</v>
      </c>
      <c r="S646" s="712">
        <f t="shared" si="169"/>
        <v>1241.9071581419694</v>
      </c>
      <c r="T646" s="712">
        <f t="shared" si="170"/>
        <v>1239.9738596257673</v>
      </c>
    </row>
    <row r="647" spans="2:20">
      <c r="B647" s="582">
        <v>573</v>
      </c>
      <c r="C647" s="712">
        <f t="shared" si="155"/>
        <v>8.3395945205435922</v>
      </c>
      <c r="D647" s="712">
        <f t="shared" si="156"/>
        <v>1559.3849064092985</v>
      </c>
      <c r="E647" s="712">
        <f t="shared" si="157"/>
        <v>1108.7656446790124</v>
      </c>
      <c r="F647" s="712">
        <f t="shared" si="158"/>
        <v>746.19100484405305</v>
      </c>
      <c r="G647" s="712">
        <f t="shared" si="159"/>
        <v>494.47404438394409</v>
      </c>
      <c r="H647" s="719">
        <f t="shared" si="160"/>
        <v>321.7857292768968</v>
      </c>
      <c r="I647" s="712">
        <f t="shared" si="161"/>
        <v>320.48444222801311</v>
      </c>
      <c r="J647" s="712">
        <f t="shared" si="162"/>
        <v>319.5600995243197</v>
      </c>
      <c r="K647" s="712">
        <f t="shared" si="163"/>
        <v>319.00652556362331</v>
      </c>
      <c r="L647" s="712">
        <f t="shared" si="164"/>
        <v>318.81996354600255</v>
      </c>
      <c r="N647" s="582">
        <v>573</v>
      </c>
      <c r="O647" s="712">
        <f t="shared" si="165"/>
        <v>8.3395945205435922</v>
      </c>
      <c r="P647" s="712">
        <f t="shared" si="166"/>
        <v>1269.369257643383</v>
      </c>
      <c r="Q647" s="712">
        <f t="shared" si="167"/>
        <v>1257.089573988826</v>
      </c>
      <c r="R647" s="712">
        <f t="shared" si="168"/>
        <v>1248.1913984072003</v>
      </c>
      <c r="S647" s="712">
        <f t="shared" si="169"/>
        <v>1242.7537897672496</v>
      </c>
      <c r="T647" s="712">
        <f t="shared" si="170"/>
        <v>1240.8242207102232</v>
      </c>
    </row>
    <row r="648" spans="2:20">
      <c r="B648" s="582">
        <v>574</v>
      </c>
      <c r="C648" s="712">
        <f t="shared" si="155"/>
        <v>8.3541487867225506</v>
      </c>
      <c r="D648" s="712">
        <f t="shared" si="156"/>
        <v>1559.4430981938626</v>
      </c>
      <c r="E648" s="712">
        <f t="shared" si="157"/>
        <v>1109.1627218830333</v>
      </c>
      <c r="F648" s="712">
        <f t="shared" si="158"/>
        <v>746.69096789032233</v>
      </c>
      <c r="G648" s="712">
        <f t="shared" si="159"/>
        <v>494.8304599475394</v>
      </c>
      <c r="H648" s="719">
        <f t="shared" si="160"/>
        <v>321.87855548092716</v>
      </c>
      <c r="I648" s="712">
        <f t="shared" si="161"/>
        <v>320.57521416666168</v>
      </c>
      <c r="J648" s="712">
        <f t="shared" si="162"/>
        <v>319.64938431668111</v>
      </c>
      <c r="K648" s="712">
        <f t="shared" si="163"/>
        <v>319.09490568128587</v>
      </c>
      <c r="L648" s="712">
        <f t="shared" si="164"/>
        <v>318.90803065534988</v>
      </c>
      <c r="N648" s="582">
        <v>574</v>
      </c>
      <c r="O648" s="712">
        <f t="shared" si="165"/>
        <v>8.3541487867225506</v>
      </c>
      <c r="P648" s="712">
        <f t="shared" si="166"/>
        <v>1270.1570876744161</v>
      </c>
      <c r="Q648" s="712">
        <f t="shared" si="167"/>
        <v>1257.903874686667</v>
      </c>
      <c r="R648" s="712">
        <f t="shared" si="168"/>
        <v>1249.0247372651165</v>
      </c>
      <c r="S648" s="712">
        <f t="shared" si="169"/>
        <v>1243.5985605082383</v>
      </c>
      <c r="T648" s="712">
        <f t="shared" si="170"/>
        <v>1241.6727127130894</v>
      </c>
    </row>
    <row r="649" spans="2:20">
      <c r="B649" s="582">
        <v>575</v>
      </c>
      <c r="C649" s="712">
        <f t="shared" si="155"/>
        <v>8.3687030529015107</v>
      </c>
      <c r="D649" s="712">
        <f t="shared" si="156"/>
        <v>1559.5011314009851</v>
      </c>
      <c r="E649" s="712">
        <f t="shared" si="157"/>
        <v>1109.558734739792</v>
      </c>
      <c r="F649" s="712">
        <f t="shared" si="158"/>
        <v>747.18981953360606</v>
      </c>
      <c r="G649" s="712">
        <f t="shared" si="159"/>
        <v>495.18633412777911</v>
      </c>
      <c r="H649" s="719">
        <f t="shared" si="160"/>
        <v>321.97151308920763</v>
      </c>
      <c r="I649" s="712">
        <f t="shared" si="161"/>
        <v>320.66612267321557</v>
      </c>
      <c r="J649" s="712">
        <f t="shared" si="162"/>
        <v>319.7388093739807</v>
      </c>
      <c r="K649" s="712">
        <f t="shared" si="163"/>
        <v>319.18342827808453</v>
      </c>
      <c r="L649" s="712">
        <f t="shared" si="164"/>
        <v>318.99624096586723</v>
      </c>
      <c r="N649" s="582">
        <v>575</v>
      </c>
      <c r="O649" s="712">
        <f t="shared" si="165"/>
        <v>8.3687030529015107</v>
      </c>
      <c r="P649" s="712">
        <f t="shared" si="166"/>
        <v>1270.9431860662269</v>
      </c>
      <c r="Q649" s="712">
        <f t="shared" si="167"/>
        <v>1258.7163855631356</v>
      </c>
      <c r="R649" s="712">
        <f t="shared" si="168"/>
        <v>1249.8562444560553</v>
      </c>
      <c r="S649" s="712">
        <f t="shared" si="169"/>
        <v>1244.4414744551325</v>
      </c>
      <c r="T649" s="712">
        <f t="shared" si="170"/>
        <v>1242.5193397425803</v>
      </c>
    </row>
    <row r="650" spans="2:20">
      <c r="B650" s="582">
        <v>576</v>
      </c>
      <c r="C650" s="712">
        <f t="shared" si="155"/>
        <v>8.3832573190804691</v>
      </c>
      <c r="D650" s="712">
        <f t="shared" si="156"/>
        <v>1559.5590066226448</v>
      </c>
      <c r="E650" s="712">
        <f t="shared" si="157"/>
        <v>1109.95368712205</v>
      </c>
      <c r="F650" s="712">
        <f t="shared" si="158"/>
        <v>747.68756255688584</v>
      </c>
      <c r="G650" s="712">
        <f t="shared" si="159"/>
        <v>495.54166738814212</v>
      </c>
      <c r="H650" s="719">
        <f t="shared" si="160"/>
        <v>322.064601754291</v>
      </c>
      <c r="I650" s="712">
        <f t="shared" si="161"/>
        <v>320.75716739449763</v>
      </c>
      <c r="J650" s="712">
        <f t="shared" si="162"/>
        <v>319.8283743391371</v>
      </c>
      <c r="K650" s="712">
        <f t="shared" si="163"/>
        <v>319.27209299469143</v>
      </c>
      <c r="L650" s="712">
        <f t="shared" si="164"/>
        <v>319.08459411753233</v>
      </c>
      <c r="N650" s="582">
        <v>576</v>
      </c>
      <c r="O650" s="712">
        <f t="shared" si="165"/>
        <v>8.3832573190804691</v>
      </c>
      <c r="P650" s="712">
        <f t="shared" si="166"/>
        <v>1271.7275566249336</v>
      </c>
      <c r="Q650" s="712">
        <f t="shared" si="167"/>
        <v>1259.5271105522345</v>
      </c>
      <c r="R650" s="712">
        <f t="shared" si="168"/>
        <v>1250.6859240059944</v>
      </c>
      <c r="S650" s="712">
        <f t="shared" si="169"/>
        <v>1245.2825356891394</v>
      </c>
      <c r="T650" s="712">
        <f t="shared" si="170"/>
        <v>1243.3641058978812</v>
      </c>
    </row>
    <row r="651" spans="2:20">
      <c r="B651" s="582">
        <v>577</v>
      </c>
      <c r="C651" s="712">
        <f t="shared" ref="C651:C707" si="171">$C$73*B651</f>
        <v>8.3978115852594275</v>
      </c>
      <c r="D651" s="712">
        <f t="shared" ref="D651:D707" si="172">(1-2*FoAb-2*FoAb*BiCombAb)*D650+2*FoAb*E650+2*FoAb*BiCombAb*Tcomb</f>
        <v>1559.6167244477042</v>
      </c>
      <c r="E651" s="712">
        <f t="shared" ref="E651:E707" si="173">FoAb*D650+(1-2*FoAb)*E650+FoAb*F650</f>
        <v>1110.3475828828568</v>
      </c>
      <c r="F651" s="712">
        <f t="shared" ref="F651:F707" si="174">FoAb*E650+(1-2*FoAb)*F650+FoAb*G650</f>
        <v>748.18419973759694</v>
      </c>
      <c r="G651" s="712">
        <f t="shared" ref="G651:G707" si="175">FoAb*F650+(1-2*FoAb)*G650+FoAb*H650</f>
        <v>495.89646019891092</v>
      </c>
      <c r="H651" s="719">
        <f t="shared" ref="H651:H707" si="176">_FoN1*G650+(1-_FoN1-_FoN2)*H650+_FoN2*I650</f>
        <v>322.15782112922363</v>
      </c>
      <c r="I651" s="712">
        <f t="shared" ref="I651:I707" si="177">FoCase*H650+(1-2*FoCase)*I650+FoCase*J650</f>
        <v>320.84834797777029</v>
      </c>
      <c r="J651" s="712">
        <f t="shared" ref="J651:J707" si="178">FoCase*I650+(1-2*FoCase)*J650+FoCase*K650</f>
        <v>319.91807885546814</v>
      </c>
      <c r="K651" s="712">
        <f t="shared" ref="K651:K707" si="179">FoCase*J650+(1-2*FoCase)*K650+FoCase*L650</f>
        <v>319.36089947215248</v>
      </c>
      <c r="L651" s="712">
        <f t="shared" ref="L651:L707" si="180">(1-2*FoCase-2*FoCase*BiAtmCase)*L650+2*FoCase*K650+2*FoCase*BiAtmCase*Tatm</f>
        <v>319.17308975068818</v>
      </c>
      <c r="N651" s="582">
        <v>577</v>
      </c>
      <c r="O651" s="712">
        <f t="shared" ref="O651:O703" si="181">$O$73*N651</f>
        <v>8.3978115852594275</v>
      </c>
      <c r="P651" s="712">
        <f t="shared" ref="P651:P703" si="182">(1-2*FoCase-2*FoCase*BiCombCase)*P650+2*FoCase*Q650+2*FoCase*BiCombCase*Tcomb</f>
        <v>1272.5102031482895</v>
      </c>
      <c r="Q651" s="712">
        <f t="shared" ref="Q651:Q703" si="183">FoCase*P650+(1-2*FoCase)*Q650+FoCase*R650</f>
        <v>1260.3360535793181</v>
      </c>
      <c r="R651" s="712">
        <f t="shared" ref="R651:R703" si="184">FoCase*Q650+(1-2*FoCase)*R650+FoCase*S650</f>
        <v>1251.513779932063</v>
      </c>
      <c r="S651" s="712">
        <f t="shared" ref="S651:S703" si="185">FoCase*R650+(1-2*FoCase)*S650+FoCase*T650</f>
        <v>1246.1217482824957</v>
      </c>
      <c r="T651" s="712">
        <f t="shared" ref="T651:T703" si="186">(1-2*FoCase-2*FoCase*BiAtmCase)*T650+2*FoCase*S650+2*FoCase*BiAtmCase*Tatm</f>
        <v>1244.2070152691672</v>
      </c>
    </row>
    <row r="652" spans="2:20">
      <c r="B652" s="582">
        <v>578</v>
      </c>
      <c r="C652" s="712">
        <f t="shared" si="171"/>
        <v>8.4123658514383877</v>
      </c>
      <c r="D652" s="712">
        <f t="shared" si="172"/>
        <v>1559.6742854619322</v>
      </c>
      <c r="E652" s="712">
        <f t="shared" si="173"/>
        <v>1110.7404258556905</v>
      </c>
      <c r="F652" s="712">
        <f t="shared" si="174"/>
        <v>748.67973384762104</v>
      </c>
      <c r="G652" s="712">
        <f t="shared" si="175"/>
        <v>496.25071303708739</v>
      </c>
      <c r="H652" s="719">
        <f t="shared" si="176"/>
        <v>322.25117086754778</v>
      </c>
      <c r="I652" s="712">
        <f t="shared" si="177"/>
        <v>320.9396640707389</v>
      </c>
      <c r="J652" s="712">
        <f t="shared" si="178"/>
        <v>320.0079225666945</v>
      </c>
      <c r="K652" s="712">
        <f t="shared" si="179"/>
        <v>319.44984735189126</v>
      </c>
      <c r="L652" s="712">
        <f t="shared" si="180"/>
        <v>319.26172750604724</v>
      </c>
      <c r="N652" s="582">
        <v>578</v>
      </c>
      <c r="O652" s="712">
        <f t="shared" si="181"/>
        <v>8.4123658514383877</v>
      </c>
      <c r="P652" s="712">
        <f t="shared" si="182"/>
        <v>1273.2911294256992</v>
      </c>
      <c r="Q652" s="712">
        <f t="shared" si="183"/>
        <v>1261.1432185611138</v>
      </c>
      <c r="R652" s="712">
        <f t="shared" si="184"/>
        <v>1252.3398162425601</v>
      </c>
      <c r="S652" s="712">
        <f t="shared" si="185"/>
        <v>1246.9591162984875</v>
      </c>
      <c r="T652" s="712">
        <f t="shared" si="186"/>
        <v>1245.0480719376228</v>
      </c>
    </row>
    <row r="653" spans="2:20">
      <c r="B653" s="582">
        <v>579</v>
      </c>
      <c r="C653" s="712">
        <f t="shared" si="171"/>
        <v>8.4269201176173461</v>
      </c>
      <c r="D653" s="712">
        <f t="shared" si="172"/>
        <v>1559.7316902480259</v>
      </c>
      <c r="E653" s="712">
        <f t="shared" si="173"/>
        <v>1111.1322198545943</v>
      </c>
      <c r="F653" s="712">
        <f t="shared" si="174"/>
        <v>749.17416765327721</v>
      </c>
      <c r="G653" s="712">
        <f t="shared" si="175"/>
        <v>496.60442638630946</v>
      </c>
      <c r="H653" s="719">
        <f t="shared" si="176"/>
        <v>322.34465062330395</v>
      </c>
      <c r="I653" s="712">
        <f t="shared" si="177"/>
        <v>321.03111532155486</v>
      </c>
      <c r="J653" s="712">
        <f t="shared" si="178"/>
        <v>320.09790511694314</v>
      </c>
      <c r="K653" s="712">
        <f t="shared" si="179"/>
        <v>319.53893627571347</v>
      </c>
      <c r="L653" s="712">
        <f t="shared" si="180"/>
        <v>319.35050702469516</v>
      </c>
      <c r="N653" s="582">
        <v>579</v>
      </c>
      <c r="O653" s="712">
        <f t="shared" si="181"/>
        <v>8.4269201176173461</v>
      </c>
      <c r="P653" s="712">
        <f t="shared" si="182"/>
        <v>1274.0703392382391</v>
      </c>
      <c r="Q653" s="712">
        <f t="shared" si="183"/>
        <v>1261.9486094057402</v>
      </c>
      <c r="R653" s="712">
        <f t="shared" si="184"/>
        <v>1253.1640369369752</v>
      </c>
      <c r="S653" s="712">
        <f t="shared" si="185"/>
        <v>1247.7946437914693</v>
      </c>
      <c r="T653" s="712">
        <f t="shared" si="186"/>
        <v>1245.8872799754631</v>
      </c>
    </row>
    <row r="654" spans="2:20">
      <c r="B654" s="582">
        <v>580</v>
      </c>
      <c r="C654" s="712">
        <f t="shared" si="171"/>
        <v>8.4414743837963062</v>
      </c>
      <c r="D654" s="712">
        <f t="shared" si="172"/>
        <v>1559.7889393856324</v>
      </c>
      <c r="E654" s="712">
        <f t="shared" si="173"/>
        <v>1111.5229686743126</v>
      </c>
      <c r="F654" s="712">
        <f t="shared" si="174"/>
        <v>749.66750391531525</v>
      </c>
      <c r="G654" s="712">
        <f t="shared" si="175"/>
        <v>496.95760073676848</v>
      </c>
      <c r="H654" s="719">
        <f t="shared" si="176"/>
        <v>322.43826005103341</v>
      </c>
      <c r="I654" s="712">
        <f t="shared" si="177"/>
        <v>321.12270137881865</v>
      </c>
      <c r="J654" s="712">
        <f t="shared" si="178"/>
        <v>320.18802615075123</v>
      </c>
      <c r="K654" s="712">
        <f t="shared" si="179"/>
        <v>319.62816588581023</v>
      </c>
      <c r="L654" s="712">
        <f t="shared" si="180"/>
        <v>319.43942794809527</v>
      </c>
      <c r="N654" s="582">
        <v>580</v>
      </c>
      <c r="O654" s="712">
        <f t="shared" si="181"/>
        <v>8.4414743837963062</v>
      </c>
      <c r="P654" s="712">
        <f t="shared" si="182"/>
        <v>1274.8478363586746</v>
      </c>
      <c r="Q654" s="712">
        <f t="shared" si="183"/>
        <v>1262.7522300127252</v>
      </c>
      <c r="R654" s="712">
        <f t="shared" si="184"/>
        <v>1253.9864460060066</v>
      </c>
      <c r="S654" s="712">
        <f t="shared" si="185"/>
        <v>1248.6283348068846</v>
      </c>
      <c r="T654" s="712">
        <f t="shared" si="186"/>
        <v>1246.7246434459514</v>
      </c>
    </row>
    <row r="655" spans="2:20">
      <c r="B655" s="582">
        <v>581</v>
      </c>
      <c r="C655" s="712">
        <f t="shared" si="171"/>
        <v>8.4560286499752646</v>
      </c>
      <c r="D655" s="712">
        <f t="shared" si="172"/>
        <v>1559.8460334513716</v>
      </c>
      <c r="E655" s="712">
        <f t="shared" si="173"/>
        <v>1111.9126760904269</v>
      </c>
      <c r="F655" s="712">
        <f t="shared" si="174"/>
        <v>750.15974538890782</v>
      </c>
      <c r="G655" s="712">
        <f t="shared" si="175"/>
        <v>497.31023658512709</v>
      </c>
      <c r="H655" s="719">
        <f t="shared" si="176"/>
        <v>322.53199880578057</v>
      </c>
      <c r="I655" s="712">
        <f t="shared" si="177"/>
        <v>321.21442189158279</v>
      </c>
      <c r="J655" s="712">
        <f t="shared" si="178"/>
        <v>320.27828531306943</v>
      </c>
      <c r="K655" s="712">
        <f t="shared" si="179"/>
        <v>319.71753582476254</v>
      </c>
      <c r="L655" s="712">
        <f t="shared" si="180"/>
        <v>319.52848991809202</v>
      </c>
      <c r="N655" s="582">
        <v>581</v>
      </c>
      <c r="O655" s="712">
        <f t="shared" si="181"/>
        <v>8.4560286499752646</v>
      </c>
      <c r="P655" s="712">
        <f t="shared" si="182"/>
        <v>1275.6236245514785</v>
      </c>
      <c r="Q655" s="712">
        <f t="shared" si="183"/>
        <v>1263.5540842730261</v>
      </c>
      <c r="R655" s="712">
        <f t="shared" si="184"/>
        <v>1254.8070474315814</v>
      </c>
      <c r="S655" s="712">
        <f t="shared" si="185"/>
        <v>1249.4601933812853</v>
      </c>
      <c r="T655" s="712">
        <f t="shared" si="186"/>
        <v>1247.5601664034207</v>
      </c>
    </row>
    <row r="656" spans="2:20">
      <c r="B656" s="582">
        <v>582</v>
      </c>
      <c r="C656" s="712">
        <f t="shared" si="171"/>
        <v>8.4705829161542248</v>
      </c>
      <c r="D656" s="712">
        <f t="shared" si="172"/>
        <v>1559.9029730188574</v>
      </c>
      <c r="E656" s="712">
        <f t="shared" si="173"/>
        <v>1112.3013458594894</v>
      </c>
      <c r="F656" s="712">
        <f t="shared" si="174"/>
        <v>750.65089482364419</v>
      </c>
      <c r="G656" s="712">
        <f t="shared" si="175"/>
        <v>497.66233443443809</v>
      </c>
      <c r="H656" s="719">
        <f t="shared" si="176"/>
        <v>322.62586654309513</v>
      </c>
      <c r="I656" s="712">
        <f t="shared" si="177"/>
        <v>321.30627650935492</v>
      </c>
      <c r="J656" s="712">
        <f t="shared" si="178"/>
        <v>320.36868224926559</v>
      </c>
      <c r="K656" s="712">
        <f t="shared" si="179"/>
        <v>319.80704573554448</v>
      </c>
      <c r="L656" s="712">
        <f t="shared" si="180"/>
        <v>319.61769257691537</v>
      </c>
      <c r="N656" s="582">
        <v>582</v>
      </c>
      <c r="O656" s="712">
        <f t="shared" si="181"/>
        <v>8.4705829161542248</v>
      </c>
      <c r="P656" s="712">
        <f t="shared" si="182"/>
        <v>1276.3977075728494</v>
      </c>
      <c r="Q656" s="712">
        <f t="shared" si="183"/>
        <v>1264.354176069048</v>
      </c>
      <c r="R656" s="712">
        <f t="shared" si="184"/>
        <v>1255.6258451868737</v>
      </c>
      <c r="S656" s="712">
        <f t="shared" si="185"/>
        <v>1250.2902235423505</v>
      </c>
      <c r="T656" s="712">
        <f t="shared" si="186"/>
        <v>1248.3938528932927</v>
      </c>
    </row>
    <row r="657" spans="2:20">
      <c r="B657" s="582">
        <v>583</v>
      </c>
      <c r="C657" s="712">
        <f t="shared" si="171"/>
        <v>8.4851371823331831</v>
      </c>
      <c r="D657" s="712">
        <f t="shared" si="172"/>
        <v>1559.9597586587199</v>
      </c>
      <c r="E657" s="712">
        <f t="shared" si="173"/>
        <v>1112.6889817191561</v>
      </c>
      <c r="F657" s="712">
        <f t="shared" si="174"/>
        <v>751.14095496352297</v>
      </c>
      <c r="G657" s="712">
        <f t="shared" si="175"/>
        <v>498.01389479406384</v>
      </c>
      <c r="H657" s="719">
        <f t="shared" si="176"/>
        <v>322.71986291903454</v>
      </c>
      <c r="I657" s="712">
        <f t="shared" si="177"/>
        <v>321.39826488210088</v>
      </c>
      <c r="J657" s="712">
        <f t="shared" si="178"/>
        <v>320.45921660512801</v>
      </c>
      <c r="K657" s="712">
        <f t="shared" si="179"/>
        <v>319.8966952615275</v>
      </c>
      <c r="L657" s="712">
        <f t="shared" si="180"/>
        <v>319.70703556718433</v>
      </c>
      <c r="N657" s="582">
        <v>583</v>
      </c>
      <c r="O657" s="712">
        <f t="shared" si="181"/>
        <v>8.4851371823331831</v>
      </c>
      <c r="P657" s="712">
        <f t="shared" si="182"/>
        <v>1277.1700891707303</v>
      </c>
      <c r="Q657" s="712">
        <f t="shared" si="183"/>
        <v>1265.1525092746624</v>
      </c>
      <c r="R657" s="712">
        <f t="shared" si="184"/>
        <v>1256.4428432363256</v>
      </c>
      <c r="S657" s="712">
        <f t="shared" si="185"/>
        <v>1251.1184293089066</v>
      </c>
      <c r="T657" s="712">
        <f t="shared" si="186"/>
        <v>1249.225706952097</v>
      </c>
    </row>
    <row r="658" spans="2:20">
      <c r="B658" s="582">
        <v>584</v>
      </c>
      <c r="C658" s="712">
        <f t="shared" si="171"/>
        <v>8.4996914485121415</v>
      </c>
      <c r="D658" s="712">
        <f t="shared" si="172"/>
        <v>1560.0163909386254</v>
      </c>
      <c r="E658" s="712">
        <f t="shared" si="173"/>
        <v>1113.0755873883188</v>
      </c>
      <c r="F658" s="712">
        <f t="shared" si="174"/>
        <v>751.62992854694608</v>
      </c>
      <c r="G658" s="712">
        <f t="shared" si="175"/>
        <v>498.36491817959643</v>
      </c>
      <c r="H658" s="719">
        <f t="shared" si="176"/>
        <v>322.81398759016588</v>
      </c>
      <c r="I658" s="712">
        <f t="shared" si="177"/>
        <v>321.49038666024728</v>
      </c>
      <c r="J658" s="712">
        <f t="shared" si="178"/>
        <v>320.54988802686893</v>
      </c>
      <c r="K658" s="712">
        <f t="shared" si="179"/>
        <v>319.98648404648384</v>
      </c>
      <c r="L658" s="712">
        <f t="shared" si="180"/>
        <v>319.79651853191098</v>
      </c>
      <c r="N658" s="582">
        <v>584</v>
      </c>
      <c r="O658" s="712">
        <f t="shared" si="181"/>
        <v>8.4996914485121415</v>
      </c>
      <c r="P658" s="712">
        <f t="shared" si="182"/>
        <v>1277.9407730848257</v>
      </c>
      <c r="Q658" s="712">
        <f t="shared" si="183"/>
        <v>1265.9490877552257</v>
      </c>
      <c r="R658" s="712">
        <f t="shared" si="184"/>
        <v>1257.2580455356651</v>
      </c>
      <c r="S658" s="712">
        <f t="shared" si="185"/>
        <v>1251.9448146909469</v>
      </c>
      <c r="T658" s="712">
        <f t="shared" si="186"/>
        <v>1250.0557326074909</v>
      </c>
    </row>
    <row r="659" spans="2:20">
      <c r="B659" s="582">
        <v>585</v>
      </c>
      <c r="C659" s="712">
        <f t="shared" si="171"/>
        <v>8.5142457146911017</v>
      </c>
      <c r="D659" s="712">
        <f t="shared" si="172"/>
        <v>1560.072870423299</v>
      </c>
      <c r="E659" s="712">
        <f t="shared" si="173"/>
        <v>1113.4611665672351</v>
      </c>
      <c r="F659" s="712">
        <f t="shared" si="174"/>
        <v>752.11781830671259</v>
      </c>
      <c r="G659" s="712">
        <f t="shared" si="175"/>
        <v>498.71540511277857</v>
      </c>
      <c r="H659" s="719">
        <f t="shared" si="176"/>
        <v>322.90824021356855</v>
      </c>
      <c r="I659" s="712">
        <f t="shared" si="177"/>
        <v>321.58264149468476</v>
      </c>
      <c r="J659" s="712">
        <f t="shared" si="178"/>
        <v>320.64069616112789</v>
      </c>
      <c r="K659" s="712">
        <f t="shared" si="179"/>
        <v>320.07641173459012</v>
      </c>
      <c r="L659" s="712">
        <f t="shared" si="180"/>
        <v>319.88614111450408</v>
      </c>
      <c r="N659" s="582">
        <v>585</v>
      </c>
      <c r="O659" s="712">
        <f t="shared" si="181"/>
        <v>8.5142457146911017</v>
      </c>
      <c r="P659" s="712">
        <f t="shared" si="182"/>
        <v>1278.7097630466201</v>
      </c>
      <c r="Q659" s="712">
        <f t="shared" si="183"/>
        <v>1266.7439153675991</v>
      </c>
      <c r="R659" s="712">
        <f t="shared" si="184"/>
        <v>1258.0714560319248</v>
      </c>
      <c r="S659" s="712">
        <f t="shared" si="185"/>
        <v>1252.769383689651</v>
      </c>
      <c r="T659" s="712">
        <f t="shared" si="186"/>
        <v>1250.8839338782795</v>
      </c>
    </row>
    <row r="660" spans="2:20">
      <c r="B660" s="582">
        <v>586</v>
      </c>
      <c r="C660" s="712">
        <f t="shared" si="171"/>
        <v>8.5287999808700601</v>
      </c>
      <c r="D660" s="712">
        <f t="shared" si="172"/>
        <v>1560.1291976745454</v>
      </c>
      <c r="E660" s="712">
        <f t="shared" si="173"/>
        <v>1113.8457229376584</v>
      </c>
      <c r="F660" s="712">
        <f t="shared" si="174"/>
        <v>752.60462697001299</v>
      </c>
      <c r="G660" s="712">
        <f t="shared" si="175"/>
        <v>499.06535612142522</v>
      </c>
      <c r="H660" s="719">
        <f t="shared" si="176"/>
        <v>323.00262044683598</v>
      </c>
      <c r="I660" s="712">
        <f t="shared" si="177"/>
        <v>321.67502903677035</v>
      </c>
      <c r="J660" s="712">
        <f t="shared" si="178"/>
        <v>320.73164065497508</v>
      </c>
      <c r="K660" s="712">
        <f t="shared" si="179"/>
        <v>320.1664779704314</v>
      </c>
      <c r="L660" s="712">
        <f t="shared" si="180"/>
        <v>319.97590295877274</v>
      </c>
      <c r="N660" s="582">
        <v>586</v>
      </c>
      <c r="O660" s="712">
        <f t="shared" si="181"/>
        <v>8.5287999808700601</v>
      </c>
      <c r="P660" s="712">
        <f t="shared" si="182"/>
        <v>1279.4770627793973</v>
      </c>
      <c r="Q660" s="712">
        <f t="shared" si="183"/>
        <v>1267.5369959601655</v>
      </c>
      <c r="R660" s="712">
        <f t="shared" si="184"/>
        <v>1258.883078663463</v>
      </c>
      <c r="S660" s="712">
        <f t="shared" si="185"/>
        <v>1253.5921402974036</v>
      </c>
      <c r="T660" s="712">
        <f t="shared" si="186"/>
        <v>1251.710314774434</v>
      </c>
    </row>
    <row r="661" spans="2:20">
      <c r="B661" s="582">
        <v>587</v>
      </c>
      <c r="C661" s="712">
        <f t="shared" si="171"/>
        <v>8.5433542470490202</v>
      </c>
      <c r="D661" s="712">
        <f t="shared" si="172"/>
        <v>1560.1853732512684</v>
      </c>
      <c r="E661" s="712">
        <f t="shared" si="173"/>
        <v>1114.2292601629658</v>
      </c>
      <c r="F661" s="712">
        <f t="shared" si="174"/>
        <v>753.09035725842364</v>
      </c>
      <c r="G661" s="712">
        <f t="shared" si="175"/>
        <v>499.41477173934561</v>
      </c>
      <c r="H661" s="719">
        <f t="shared" si="176"/>
        <v>323.09712794807814</v>
      </c>
      <c r="I661" s="712">
        <f t="shared" si="177"/>
        <v>321.76754893833072</v>
      </c>
      <c r="J661" s="712">
        <f t="shared" si="178"/>
        <v>320.82272115591451</v>
      </c>
      <c r="K661" s="712">
        <f t="shared" si="179"/>
        <v>320.25668239900415</v>
      </c>
      <c r="L661" s="712">
        <f t="shared" si="180"/>
        <v>320.06580370893033</v>
      </c>
      <c r="N661" s="582">
        <v>587</v>
      </c>
      <c r="O661" s="712">
        <f t="shared" si="181"/>
        <v>8.5433542470490202</v>
      </c>
      <c r="P661" s="712">
        <f t="shared" si="182"/>
        <v>1280.2426759982559</v>
      </c>
      <c r="Q661" s="712">
        <f t="shared" si="183"/>
        <v>1268.32833337285</v>
      </c>
      <c r="R661" s="712">
        <f t="shared" si="184"/>
        <v>1259.692917359981</v>
      </c>
      <c r="S661" s="712">
        <f t="shared" si="185"/>
        <v>1254.4130884978142</v>
      </c>
      <c r="T661" s="712">
        <f t="shared" si="186"/>
        <v>1252.5348792971117</v>
      </c>
    </row>
    <row r="662" spans="2:20">
      <c r="B662" s="582">
        <v>588</v>
      </c>
      <c r="C662" s="712">
        <f t="shared" si="171"/>
        <v>8.5579085132279786</v>
      </c>
      <c r="D662" s="712">
        <f t="shared" si="172"/>
        <v>1560.2413977094932</v>
      </c>
      <c r="E662" s="712">
        <f t="shared" si="173"/>
        <v>1114.6117818882867</v>
      </c>
      <c r="F662" s="712">
        <f t="shared" si="174"/>
        <v>753.57501188790195</v>
      </c>
      <c r="G662" s="712">
        <f t="shared" si="175"/>
        <v>499.7636525062664</v>
      </c>
      <c r="H662" s="719">
        <f t="shared" si="176"/>
        <v>323.19176237592336</v>
      </c>
      <c r="I662" s="712">
        <f t="shared" si="177"/>
        <v>321.86020085166456</v>
      </c>
      <c r="J662" s="712">
        <f t="shared" si="178"/>
        <v>320.91393731188737</v>
      </c>
      <c r="K662" s="712">
        <f t="shared" si="179"/>
        <v>320.34702466572014</v>
      </c>
      <c r="L662" s="712">
        <f t="shared" si="180"/>
        <v>320.1558430095979</v>
      </c>
      <c r="N662" s="582">
        <v>588</v>
      </c>
      <c r="O662" s="712">
        <f t="shared" si="181"/>
        <v>8.5579085132279786</v>
      </c>
      <c r="P662" s="712">
        <f t="shared" si="182"/>
        <v>1281.0066064101302</v>
      </c>
      <c r="Q662" s="712">
        <f t="shared" si="183"/>
        <v>1269.1179314371373</v>
      </c>
      <c r="R662" s="712">
        <f t="shared" si="184"/>
        <v>1260.5009760425423</v>
      </c>
      <c r="S662" s="712">
        <f t="shared" si="185"/>
        <v>1255.2322322657362</v>
      </c>
      <c r="T662" s="712">
        <f t="shared" si="186"/>
        <v>1253.3576314386764</v>
      </c>
    </row>
    <row r="663" spans="2:20">
      <c r="B663" s="582">
        <v>589</v>
      </c>
      <c r="C663" s="712">
        <f t="shared" si="171"/>
        <v>8.5724627794069388</v>
      </c>
      <c r="D663" s="712">
        <f t="shared" si="172"/>
        <v>1560.297271602386</v>
      </c>
      <c r="E663" s="712">
        <f t="shared" si="173"/>
        <v>1114.9932917406279</v>
      </c>
      <c r="F663" s="712">
        <f t="shared" si="174"/>
        <v>754.05859356878091</v>
      </c>
      <c r="G663" s="712">
        <f t="shared" si="175"/>
        <v>500.11199896775531</v>
      </c>
      <c r="H663" s="719">
        <f t="shared" si="176"/>
        <v>323.28652338952037</v>
      </c>
      <c r="I663" s="712">
        <f t="shared" si="177"/>
        <v>321.95298442954561</v>
      </c>
      <c r="J663" s="712">
        <f t="shared" si="178"/>
        <v>321.00528877127499</v>
      </c>
      <c r="K663" s="712">
        <f t="shared" si="179"/>
        <v>320.43750441640987</v>
      </c>
      <c r="L663" s="712">
        <f t="shared" si="180"/>
        <v>320.24602050580779</v>
      </c>
      <c r="N663" s="582">
        <v>589</v>
      </c>
      <c r="O663" s="712">
        <f t="shared" si="181"/>
        <v>8.5724627794069388</v>
      </c>
      <c r="P663" s="712">
        <f t="shared" si="182"/>
        <v>1281.7688577138056</v>
      </c>
      <c r="Q663" s="712">
        <f t="shared" si="183"/>
        <v>1269.9057939760901</v>
      </c>
      <c r="R663" s="712">
        <f t="shared" si="184"/>
        <v>1261.3072586235924</v>
      </c>
      <c r="S663" s="712">
        <f t="shared" si="185"/>
        <v>1256.0495755672871</v>
      </c>
      <c r="T663" s="712">
        <f t="shared" si="186"/>
        <v>1254.1785751827156</v>
      </c>
    </row>
    <row r="664" spans="2:20">
      <c r="B664" s="582">
        <v>590</v>
      </c>
      <c r="C664" s="712">
        <f t="shared" si="171"/>
        <v>8.5870170455858972</v>
      </c>
      <c r="D664" s="712">
        <f t="shared" si="172"/>
        <v>1560.3529954802743</v>
      </c>
      <c r="E664" s="712">
        <f t="shared" si="173"/>
        <v>1115.373793328999</v>
      </c>
      <c r="F664" s="712">
        <f t="shared" si="174"/>
        <v>754.54110500576462</v>
      </c>
      <c r="G664" s="712">
        <f t="shared" si="175"/>
        <v>500.4598116751452</v>
      </c>
      <c r="H664" s="719">
        <f t="shared" si="176"/>
        <v>323.38141064854057</v>
      </c>
      <c r="I664" s="712">
        <f t="shared" si="177"/>
        <v>322.04589932522487</v>
      </c>
      <c r="J664" s="712">
        <f t="shared" si="178"/>
        <v>321.09677518290215</v>
      </c>
      <c r="K664" s="712">
        <f t="shared" si="179"/>
        <v>320.52812129732587</v>
      </c>
      <c r="L664" s="712">
        <f t="shared" si="180"/>
        <v>320.33633584300719</v>
      </c>
      <c r="N664" s="582">
        <v>590</v>
      </c>
      <c r="O664" s="712">
        <f t="shared" si="181"/>
        <v>8.5870170455858972</v>
      </c>
      <c r="P664" s="712">
        <f t="shared" si="182"/>
        <v>1282.5294335999383</v>
      </c>
      <c r="Q664" s="712">
        <f t="shared" si="183"/>
        <v>1270.6919248043687</v>
      </c>
      <c r="R664" s="712">
        <f t="shared" si="184"/>
        <v>1262.1117690069773</v>
      </c>
      <c r="S664" s="712">
        <f t="shared" si="185"/>
        <v>1256.8651223598661</v>
      </c>
      <c r="T664" s="712">
        <f t="shared" si="186"/>
        <v>1254.9977145040616</v>
      </c>
    </row>
    <row r="665" spans="2:20">
      <c r="B665" s="582">
        <v>591</v>
      </c>
      <c r="C665" s="712">
        <f t="shared" si="171"/>
        <v>8.6015713117648556</v>
      </c>
      <c r="D665" s="712">
        <f t="shared" si="172"/>
        <v>1560.4085698906679</v>
      </c>
      <c r="E665" s="712">
        <f t="shared" si="173"/>
        <v>1115.7532902445364</v>
      </c>
      <c r="F665" s="712">
        <f t="shared" si="174"/>
        <v>755.02254889792425</v>
      </c>
      <c r="G665" s="712">
        <f t="shared" si="175"/>
        <v>500.80709118545934</v>
      </c>
      <c r="H665" s="719">
        <f t="shared" si="176"/>
        <v>323.47642381317985</v>
      </c>
      <c r="I665" s="712">
        <f t="shared" si="177"/>
        <v>322.13894519243365</v>
      </c>
      <c r="J665" s="712">
        <f t="shared" si="178"/>
        <v>321.18839619604017</v>
      </c>
      <c r="K665" s="712">
        <f t="shared" si="179"/>
        <v>320.61887495514611</v>
      </c>
      <c r="L665" s="712">
        <f t="shared" si="180"/>
        <v>320.4267886670616</v>
      </c>
      <c r="N665" s="582">
        <v>591</v>
      </c>
      <c r="O665" s="712">
        <f t="shared" si="181"/>
        <v>8.6015713117648556</v>
      </c>
      <c r="P665" s="712">
        <f t="shared" si="182"/>
        <v>1283.2883377510723</v>
      </c>
      <c r="Q665" s="712">
        <f t="shared" si="183"/>
        <v>1271.4763277282486</v>
      </c>
      <c r="R665" s="712">
        <f t="shared" si="184"/>
        <v>1262.9145110879624</v>
      </c>
      <c r="S665" s="712">
        <f t="shared" si="185"/>
        <v>1257.6788765921742</v>
      </c>
      <c r="T665" s="712">
        <f t="shared" si="186"/>
        <v>1255.8150533688099</v>
      </c>
    </row>
    <row r="666" spans="2:20">
      <c r="B666" s="582">
        <v>592</v>
      </c>
      <c r="C666" s="712">
        <f t="shared" si="171"/>
        <v>8.6161255779438157</v>
      </c>
      <c r="D666" s="712">
        <f t="shared" si="172"/>
        <v>1560.4639953782769</v>
      </c>
      <c r="E666" s="712">
        <f t="shared" si="173"/>
        <v>1116.1317860606277</v>
      </c>
      <c r="F666" s="712">
        <f t="shared" si="174"/>
        <v>755.50292793869323</v>
      </c>
      <c r="G666" s="712">
        <f t="shared" si="175"/>
        <v>501.15383806133678</v>
      </c>
      <c r="H666" s="719">
        <f t="shared" si="176"/>
        <v>323.57156254416049</v>
      </c>
      <c r="I666" s="712">
        <f t="shared" si="177"/>
        <v>322.23212168538601</v>
      </c>
      <c r="J666" s="712">
        <f t="shared" si="178"/>
        <v>321.2801514604098</v>
      </c>
      <c r="K666" s="712">
        <f t="shared" si="179"/>
        <v>320.70976503697756</v>
      </c>
      <c r="L666" s="712">
        <f t="shared" si="180"/>
        <v>320.51737862425801</v>
      </c>
      <c r="N666" s="582">
        <v>592</v>
      </c>
      <c r="O666" s="712">
        <f t="shared" si="181"/>
        <v>8.6161255779438157</v>
      </c>
      <c r="P666" s="712">
        <f t="shared" si="182"/>
        <v>1284.0455738416572</v>
      </c>
      <c r="Q666" s="712">
        <f t="shared" si="183"/>
        <v>1272.2590065456391</v>
      </c>
      <c r="R666" s="712">
        <f t="shared" si="184"/>
        <v>1263.7154887532511</v>
      </c>
      <c r="S666" s="712">
        <f t="shared" si="185"/>
        <v>1258.490842204234</v>
      </c>
      <c r="T666" s="712">
        <f t="shared" si="186"/>
        <v>1256.6305957343379</v>
      </c>
    </row>
    <row r="667" spans="2:20">
      <c r="B667" s="582">
        <v>593</v>
      </c>
      <c r="C667" s="712">
        <f t="shared" si="171"/>
        <v>8.6306798441227741</v>
      </c>
      <c r="D667" s="712">
        <f t="shared" si="172"/>
        <v>1560.5192724850338</v>
      </c>
      <c r="E667" s="712">
        <f t="shared" si="173"/>
        <v>1116.5092843330322</v>
      </c>
      <c r="F667" s="712">
        <f t="shared" si="174"/>
        <v>755.98224481586408</v>
      </c>
      <c r="G667" s="712">
        <f t="shared" si="175"/>
        <v>501.50005287095877</v>
      </c>
      <c r="H667" s="719">
        <f t="shared" si="176"/>
        <v>323.6668265027331</v>
      </c>
      <c r="I667" s="712">
        <f t="shared" si="177"/>
        <v>322.32542845878118</v>
      </c>
      <c r="J667" s="712">
        <f t="shared" si="178"/>
        <v>321.37204062618451</v>
      </c>
      <c r="K667" s="712">
        <f t="shared" si="179"/>
        <v>320.80079119035901</v>
      </c>
      <c r="L667" s="712">
        <f t="shared" si="180"/>
        <v>320.60810536130884</v>
      </c>
      <c r="N667" s="582">
        <v>593</v>
      </c>
      <c r="O667" s="712">
        <f t="shared" si="181"/>
        <v>8.6306798441227741</v>
      </c>
      <c r="P667" s="712">
        <f t="shared" si="182"/>
        <v>1284.8011455380665</v>
      </c>
      <c r="Q667" s="712">
        <f t="shared" si="183"/>
        <v>1273.0399650461018</v>
      </c>
      <c r="R667" s="712">
        <f t="shared" si="184"/>
        <v>1264.5147058810039</v>
      </c>
      <c r="S667" s="712">
        <f t="shared" si="185"/>
        <v>1259.301023127407</v>
      </c>
      <c r="T667" s="712">
        <f t="shared" si="186"/>
        <v>1257.444345549326</v>
      </c>
    </row>
    <row r="668" spans="2:20">
      <c r="B668" s="582">
        <v>594</v>
      </c>
      <c r="C668" s="712">
        <f t="shared" si="171"/>
        <v>8.6452341103017343</v>
      </c>
      <c r="D668" s="712">
        <f t="shared" si="172"/>
        <v>1560.5744017501111</v>
      </c>
      <c r="E668" s="712">
        <f t="shared" si="173"/>
        <v>1116.8857886000021</v>
      </c>
      <c r="F668" s="712">
        <f t="shared" si="174"/>
        <v>756.46050221158418</v>
      </c>
      <c r="G668" s="712">
        <f t="shared" si="175"/>
        <v>501.84573618797583</v>
      </c>
      <c r="H668" s="719">
        <f t="shared" si="176"/>
        <v>323.76221535067867</v>
      </c>
      <c r="I668" s="712">
        <f t="shared" si="177"/>
        <v>322.41886516780613</v>
      </c>
      <c r="J668" s="712">
        <f t="shared" si="178"/>
        <v>321.46406334399308</v>
      </c>
      <c r="K668" s="712">
        <f t="shared" si="179"/>
        <v>320.89195306326474</v>
      </c>
      <c r="L668" s="712">
        <f t="shared" si="180"/>
        <v>320.69896852535464</v>
      </c>
      <c r="N668" s="582">
        <v>594</v>
      </c>
      <c r="O668" s="712">
        <f t="shared" si="181"/>
        <v>8.6452341103017343</v>
      </c>
      <c r="P668" s="712">
        <f t="shared" si="182"/>
        <v>1285.5550564986152</v>
      </c>
      <c r="Q668" s="712">
        <f t="shared" si="183"/>
        <v>1273.8192070108687</v>
      </c>
      <c r="R668" s="712">
        <f t="shared" si="184"/>
        <v>1265.3121663408579</v>
      </c>
      <c r="S668" s="712">
        <f t="shared" si="185"/>
        <v>1260.1094232844141</v>
      </c>
      <c r="T668" s="712">
        <f t="shared" si="186"/>
        <v>1258.2563067537749</v>
      </c>
    </row>
    <row r="669" spans="2:20">
      <c r="B669" s="582">
        <v>595</v>
      </c>
      <c r="C669" s="712">
        <f t="shared" si="171"/>
        <v>8.6597883764806927</v>
      </c>
      <c r="D669" s="712">
        <f t="shared" si="172"/>
        <v>1560.6293837099422</v>
      </c>
      <c r="E669" s="712">
        <f t="shared" si="173"/>
        <v>1117.2613023824035</v>
      </c>
      <c r="F669" s="712">
        <f t="shared" si="174"/>
        <v>756.93770280235299</v>
      </c>
      <c r="G669" s="712">
        <f t="shared" si="175"/>
        <v>502.190888591435</v>
      </c>
      <c r="H669" s="719">
        <f t="shared" si="176"/>
        <v>323.85772875031029</v>
      </c>
      <c r="I669" s="712">
        <f t="shared" si="177"/>
        <v>322.51243146813817</v>
      </c>
      <c r="J669" s="712">
        <f t="shared" si="178"/>
        <v>321.55621926492262</v>
      </c>
      <c r="K669" s="712">
        <f t="shared" si="179"/>
        <v>320.98325030410757</v>
      </c>
      <c r="L669" s="712">
        <f t="shared" si="180"/>
        <v>320.78996776396787</v>
      </c>
      <c r="N669" s="582">
        <v>595</v>
      </c>
      <c r="O669" s="712">
        <f t="shared" si="181"/>
        <v>8.6597883764806927</v>
      </c>
      <c r="P669" s="712">
        <f t="shared" si="182"/>
        <v>1286.3073103735769</v>
      </c>
      <c r="Q669" s="712">
        <f t="shared" si="183"/>
        <v>1274.5967362128611</v>
      </c>
      <c r="R669" s="712">
        <f t="shared" si="184"/>
        <v>1266.1078739939435</v>
      </c>
      <c r="S669" s="712">
        <f t="shared" si="185"/>
        <v>1260.9160465893542</v>
      </c>
      <c r="T669" s="712">
        <f t="shared" si="186"/>
        <v>1259.0664832790249</v>
      </c>
    </row>
    <row r="670" spans="2:20">
      <c r="B670" s="582">
        <v>596</v>
      </c>
      <c r="C670" s="712">
        <f t="shared" si="171"/>
        <v>8.6743426426596528</v>
      </c>
      <c r="D670" s="712">
        <f t="shared" si="172"/>
        <v>1560.6842188982398</v>
      </c>
      <c r="E670" s="712">
        <f t="shared" si="173"/>
        <v>1117.6358291838344</v>
      </c>
      <c r="F670" s="712">
        <f t="shared" si="174"/>
        <v>757.41384925901832</v>
      </c>
      <c r="G670" s="712">
        <f t="shared" si="175"/>
        <v>502.53551066570839</v>
      </c>
      <c r="H670" s="719">
        <f t="shared" si="176"/>
        <v>323.95336636447496</v>
      </c>
      <c r="I670" s="712">
        <f t="shared" si="177"/>
        <v>322.60612701594715</v>
      </c>
      <c r="J670" s="712">
        <f t="shared" si="178"/>
        <v>321.64850804052179</v>
      </c>
      <c r="K670" s="712">
        <f t="shared" si="179"/>
        <v>321.07468256174189</v>
      </c>
      <c r="L670" s="712">
        <f t="shared" si="180"/>
        <v>320.88110272515593</v>
      </c>
      <c r="N670" s="582">
        <v>596</v>
      </c>
      <c r="O670" s="712">
        <f t="shared" si="181"/>
        <v>8.6743426426596528</v>
      </c>
      <c r="P670" s="712">
        <f t="shared" si="182"/>
        <v>1287.0579108052023</v>
      </c>
      <c r="Q670" s="712">
        <f t="shared" si="183"/>
        <v>1275.3725564167071</v>
      </c>
      <c r="R670" s="712">
        <f t="shared" si="184"/>
        <v>1266.9018326929054</v>
      </c>
      <c r="S670" s="712">
        <f t="shared" si="185"/>
        <v>1261.7208969477226</v>
      </c>
      <c r="T670" s="712">
        <f t="shared" si="186"/>
        <v>1259.8748790477757</v>
      </c>
    </row>
    <row r="671" spans="2:20">
      <c r="B671" s="582">
        <v>597</v>
      </c>
      <c r="C671" s="712">
        <f t="shared" si="171"/>
        <v>8.6888969088386112</v>
      </c>
      <c r="D671" s="712">
        <f t="shared" si="172"/>
        <v>1560.7389078460153</v>
      </c>
      <c r="E671" s="712">
        <f t="shared" si="173"/>
        <v>1118.0093724907435</v>
      </c>
      <c r="F671" s="712">
        <f t="shared" si="174"/>
        <v>757.88894424677392</v>
      </c>
      <c r="G671" s="712">
        <f t="shared" si="175"/>
        <v>502.87960300042198</v>
      </c>
      <c r="H671" s="719">
        <f t="shared" si="176"/>
        <v>324.04912785655546</v>
      </c>
      <c r="I671" s="712">
        <f t="shared" si="177"/>
        <v>322.69995146789807</v>
      </c>
      <c r="J671" s="712">
        <f t="shared" si="178"/>
        <v>321.7409293228032</v>
      </c>
      <c r="K671" s="712">
        <f t="shared" si="179"/>
        <v>321.16624948546689</v>
      </c>
      <c r="L671" s="712">
        <f t="shared" si="180"/>
        <v>320.97237305736428</v>
      </c>
      <c r="N671" s="582">
        <v>597</v>
      </c>
      <c r="O671" s="712">
        <f t="shared" si="181"/>
        <v>8.6888969088386112</v>
      </c>
      <c r="P671" s="712">
        <f t="shared" si="182"/>
        <v>1287.8068614277363</v>
      </c>
      <c r="Q671" s="712">
        <f t="shared" si="183"/>
        <v>1276.1466713787606</v>
      </c>
      <c r="R671" s="712">
        <f t="shared" si="184"/>
        <v>1267.6940462819198</v>
      </c>
      <c r="S671" s="712">
        <f t="shared" si="185"/>
        <v>1262.5239782564311</v>
      </c>
      <c r="T671" s="712">
        <f t="shared" si="186"/>
        <v>1260.6814979741046</v>
      </c>
    </row>
    <row r="672" spans="2:20">
      <c r="B672" s="582">
        <v>598</v>
      </c>
      <c r="C672" s="712">
        <f t="shared" si="171"/>
        <v>8.7034511750175696</v>
      </c>
      <c r="D672" s="712">
        <f t="shared" si="172"/>
        <v>1560.7934510815976</v>
      </c>
      <c r="E672" s="712">
        <f t="shared" si="173"/>
        <v>1118.3819357725465</v>
      </c>
      <c r="F672" s="712">
        <f t="shared" si="174"/>
        <v>758.36299042515657</v>
      </c>
      <c r="G672" s="712">
        <f t="shared" si="175"/>
        <v>503.2231661903852</v>
      </c>
      <c r="H672" s="719">
        <f t="shared" si="176"/>
        <v>324.14501289047206</v>
      </c>
      <c r="I672" s="712">
        <f t="shared" si="177"/>
        <v>322.79390448115328</v>
      </c>
      <c r="J672" s="712">
        <f t="shared" si="178"/>
        <v>321.83348276424636</v>
      </c>
      <c r="K672" s="712">
        <f t="shared" si="179"/>
        <v>321.25795072502967</v>
      </c>
      <c r="L672" s="712">
        <f t="shared" si="180"/>
        <v>321.06377840947965</v>
      </c>
      <c r="N672" s="582">
        <v>598</v>
      </c>
      <c r="O672" s="712">
        <f t="shared" si="181"/>
        <v>8.7034511750175696</v>
      </c>
      <c r="P672" s="712">
        <f t="shared" si="182"/>
        <v>1288.5541658674356</v>
      </c>
      <c r="Q672" s="712">
        <f t="shared" si="183"/>
        <v>1276.9190848471187</v>
      </c>
      <c r="R672" s="712">
        <f t="shared" si="184"/>
        <v>1268.4845185967138</v>
      </c>
      <c r="S672" s="712">
        <f t="shared" si="185"/>
        <v>1263.3252944038254</v>
      </c>
      <c r="T672" s="712">
        <f t="shared" si="186"/>
        <v>1261.486343963486</v>
      </c>
    </row>
    <row r="673" spans="2:20">
      <c r="B673" s="582">
        <v>599</v>
      </c>
      <c r="C673" s="712">
        <f t="shared" si="171"/>
        <v>8.7180054411965298</v>
      </c>
      <c r="D673" s="712">
        <f t="shared" si="172"/>
        <v>1560.8478491306521</v>
      </c>
      <c r="E673" s="712">
        <f t="shared" si="173"/>
        <v>1118.7535224817423</v>
      </c>
      <c r="F673" s="712">
        <f t="shared" si="174"/>
        <v>758.83599044804362</v>
      </c>
      <c r="G673" s="712">
        <f t="shared" si="175"/>
        <v>503.56620083552093</v>
      </c>
      <c r="H673" s="719">
        <f t="shared" si="176"/>
        <v>324.24102113068426</v>
      </c>
      <c r="I673" s="712">
        <f t="shared" si="177"/>
        <v>322.88798571337475</v>
      </c>
      <c r="J673" s="712">
        <f t="shared" si="178"/>
        <v>321.92616801780048</v>
      </c>
      <c r="K673" s="712">
        <f t="shared" si="179"/>
        <v>321.34978593062806</v>
      </c>
      <c r="L673" s="712">
        <f t="shared" si="180"/>
        <v>321.15531843083329</v>
      </c>
      <c r="N673" s="582">
        <v>599</v>
      </c>
      <c r="O673" s="712">
        <f t="shared" si="181"/>
        <v>8.7180054411965298</v>
      </c>
      <c r="P673" s="712">
        <f t="shared" si="182"/>
        <v>1289.2998277425872</v>
      </c>
      <c r="Q673" s="712">
        <f t="shared" si="183"/>
        <v>1277.6898005616404</v>
      </c>
      <c r="R673" s="712">
        <f t="shared" si="184"/>
        <v>1269.2732534645834</v>
      </c>
      <c r="S673" s="712">
        <f t="shared" si="185"/>
        <v>1264.124849269705</v>
      </c>
      <c r="T673" s="712">
        <f t="shared" si="186"/>
        <v>1262.2894209128103</v>
      </c>
    </row>
    <row r="674" spans="2:20">
      <c r="B674" s="582">
        <v>600</v>
      </c>
      <c r="C674" s="712">
        <f t="shared" si="171"/>
        <v>8.7325597073754881</v>
      </c>
      <c r="D674" s="712">
        <f t="shared" si="172"/>
        <v>1560.9021025161992</v>
      </c>
      <c r="E674" s="712">
        <f t="shared" si="173"/>
        <v>1119.1241360540284</v>
      </c>
      <c r="F674" s="712">
        <f t="shared" si="174"/>
        <v>759.30794696365115</v>
      </c>
      <c r="G674" s="712">
        <f t="shared" si="175"/>
        <v>503.90870754079657</v>
      </c>
      <c r="H674" s="719">
        <f t="shared" si="176"/>
        <v>324.33715224219247</v>
      </c>
      <c r="I674" s="712">
        <f t="shared" si="177"/>
        <v>322.98219482272657</v>
      </c>
      <c r="J674" s="712">
        <f t="shared" si="178"/>
        <v>322.01898473688709</v>
      </c>
      <c r="K674" s="712">
        <f t="shared" si="179"/>
        <v>321.44175475291377</v>
      </c>
      <c r="L674" s="712">
        <f t="shared" si="180"/>
        <v>321.24699277120396</v>
      </c>
      <c r="N674" s="582">
        <v>600</v>
      </c>
      <c r="O674" s="712">
        <f t="shared" si="181"/>
        <v>8.7325597073754881</v>
      </c>
      <c r="P674" s="712">
        <f t="shared" si="182"/>
        <v>1290.0438506635244</v>
      </c>
      <c r="Q674" s="712">
        <f t="shared" si="183"/>
        <v>1278.4588222539644</v>
      </c>
      <c r="R674" s="712">
        <f t="shared" si="184"/>
        <v>1270.0602547044123</v>
      </c>
      <c r="S674" s="712">
        <f t="shared" si="185"/>
        <v>1264.922646725342</v>
      </c>
      <c r="T674" s="712">
        <f t="shared" si="186"/>
        <v>1263.0907327104023</v>
      </c>
    </row>
    <row r="675" spans="2:20">
      <c r="B675" s="582">
        <v>601</v>
      </c>
      <c r="C675" s="712">
        <f t="shared" si="171"/>
        <v>8.7471139735544483</v>
      </c>
      <c r="D675" s="712">
        <f t="shared" si="172"/>
        <v>1560.9562117586327</v>
      </c>
      <c r="E675" s="712">
        <f t="shared" si="173"/>
        <v>1119.4937799084148</v>
      </c>
      <c r="F675" s="712">
        <f t="shared" si="174"/>
        <v>759.7788626145317</v>
      </c>
      <c r="G675" s="712">
        <f t="shared" si="175"/>
        <v>504.25068691615508</v>
      </c>
      <c r="H675" s="719">
        <f t="shared" si="176"/>
        <v>324.43340589053963</v>
      </c>
      <c r="I675" s="712">
        <f t="shared" si="177"/>
        <v>323.07653146787698</v>
      </c>
      <c r="J675" s="712">
        <f t="shared" si="178"/>
        <v>322.11193257540276</v>
      </c>
      <c r="K675" s="712">
        <f t="shared" si="179"/>
        <v>321.53385684299548</v>
      </c>
      <c r="L675" s="712">
        <f t="shared" si="180"/>
        <v>321.33880108082064</v>
      </c>
      <c r="N675" s="582">
        <v>601</v>
      </c>
      <c r="O675" s="712">
        <f t="shared" si="181"/>
        <v>8.7471139735544483</v>
      </c>
      <c r="P675" s="712">
        <f t="shared" si="182"/>
        <v>1290.7862382326452</v>
      </c>
      <c r="Q675" s="712">
        <f t="shared" si="183"/>
        <v>1279.2261536475276</v>
      </c>
      <c r="R675" s="712">
        <f t="shared" si="184"/>
        <v>1270.8455261266899</v>
      </c>
      <c r="S675" s="712">
        <f t="shared" si="185"/>
        <v>1265.7186906334989</v>
      </c>
      <c r="T675" s="712">
        <f t="shared" si="186"/>
        <v>1263.8902832360409</v>
      </c>
    </row>
    <row r="676" spans="2:20">
      <c r="B676" s="582">
        <v>602</v>
      </c>
      <c r="C676" s="712">
        <f t="shared" si="171"/>
        <v>8.7616682397334067</v>
      </c>
      <c r="D676" s="712">
        <f t="shared" si="172"/>
        <v>1561.0101773757383</v>
      </c>
      <c r="E676" s="712">
        <f t="shared" si="173"/>
        <v>1119.862457447337</v>
      </c>
      <c r="F676" s="712">
        <f t="shared" si="174"/>
        <v>760.24874003757282</v>
      </c>
      <c r="G676" s="712">
        <f t="shared" si="175"/>
        <v>504.59213957644738</v>
      </c>
      <c r="H676" s="719">
        <f t="shared" si="176"/>
        <v>324.52978174181288</v>
      </c>
      <c r="I676" s="712">
        <f t="shared" si="177"/>
        <v>323.17099530800067</v>
      </c>
      <c r="J676" s="712">
        <f t="shared" si="178"/>
        <v>322.20501118772182</v>
      </c>
      <c r="K676" s="712">
        <f t="shared" si="179"/>
        <v>321.62609185244111</v>
      </c>
      <c r="L676" s="712">
        <f t="shared" si="180"/>
        <v>321.4307430103662</v>
      </c>
      <c r="N676" s="582">
        <v>602</v>
      </c>
      <c r="O676" s="712">
        <f t="shared" si="181"/>
        <v>8.7616682397334067</v>
      </c>
      <c r="P676" s="712">
        <f t="shared" si="182"/>
        <v>1291.52699404443</v>
      </c>
      <c r="Q676" s="712">
        <f t="shared" si="183"/>
        <v>1279.9917984575825</v>
      </c>
      <c r="R676" s="712">
        <f t="shared" si="184"/>
        <v>1271.6290715335313</v>
      </c>
      <c r="S676" s="712">
        <f t="shared" si="185"/>
        <v>1266.5129848484482</v>
      </c>
      <c r="T676" s="712">
        <f t="shared" si="186"/>
        <v>1264.6880763609761</v>
      </c>
    </row>
    <row r="677" spans="2:20">
      <c r="B677" s="582">
        <v>603</v>
      </c>
      <c r="C677" s="712">
        <f t="shared" si="171"/>
        <v>8.7762225059123669</v>
      </c>
      <c r="D677" s="712">
        <f t="shared" si="172"/>
        <v>1561.063999882711</v>
      </c>
      <c r="E677" s="712">
        <f t="shared" si="173"/>
        <v>1120.230172056768</v>
      </c>
      <c r="F677" s="712">
        <f t="shared" si="174"/>
        <v>760.71758186399495</v>
      </c>
      <c r="G677" s="712">
        <f t="shared" si="175"/>
        <v>504.93306614136463</v>
      </c>
      <c r="H677" s="719">
        <f t="shared" si="176"/>
        <v>324.62627946264536</v>
      </c>
      <c r="I677" s="712">
        <f t="shared" si="177"/>
        <v>323.26558600278099</v>
      </c>
      <c r="J677" s="712">
        <f t="shared" si="178"/>
        <v>322.29822022869877</v>
      </c>
      <c r="K677" s="712">
        <f t="shared" si="179"/>
        <v>321.71845943328145</v>
      </c>
      <c r="L677" s="712">
        <f t="shared" si="180"/>
        <v>321.52281821097972</v>
      </c>
      <c r="N677" s="582">
        <v>603</v>
      </c>
      <c r="O677" s="712">
        <f t="shared" si="181"/>
        <v>8.7762225059123669</v>
      </c>
      <c r="P677" s="712">
        <f t="shared" si="182"/>
        <v>1292.2661216854578</v>
      </c>
      <c r="Q677" s="712">
        <f t="shared" si="183"/>
        <v>1280.755760391216</v>
      </c>
      <c r="R677" s="712">
        <f t="shared" si="184"/>
        <v>1272.4108947186933</v>
      </c>
      <c r="S677" s="712">
        <f t="shared" si="185"/>
        <v>1267.3055332159906</v>
      </c>
      <c r="T677" s="712">
        <f t="shared" si="186"/>
        <v>1265.4841159479502</v>
      </c>
    </row>
    <row r="678" spans="2:20">
      <c r="B678" s="582">
        <v>604</v>
      </c>
      <c r="C678" s="712">
        <f t="shared" si="171"/>
        <v>8.7907767720913252</v>
      </c>
      <c r="D678" s="712">
        <f t="shared" si="172"/>
        <v>1561.1176797921744</v>
      </c>
      <c r="E678" s="712">
        <f t="shared" si="173"/>
        <v>1120.59692710633</v>
      </c>
      <c r="F678" s="712">
        <f t="shared" si="174"/>
        <v>761.18539071935072</v>
      </c>
      <c r="G678" s="712">
        <f t="shared" si="175"/>
        <v>505.2734672353717</v>
      </c>
      <c r="H678" s="719">
        <f t="shared" si="176"/>
        <v>324.72289872021747</v>
      </c>
      <c r="I678" s="712">
        <f t="shared" si="177"/>
        <v>323.36030321241196</v>
      </c>
      <c r="J678" s="712">
        <f t="shared" si="178"/>
        <v>322.39155935367086</v>
      </c>
      <c r="K678" s="712">
        <f t="shared" si="179"/>
        <v>321.81095923801246</v>
      </c>
      <c r="L678" s="712">
        <f t="shared" si="180"/>
        <v>321.61502633425948</v>
      </c>
      <c r="N678" s="582">
        <v>604</v>
      </c>
      <c r="O678" s="712">
        <f t="shared" si="181"/>
        <v>8.7907767720913252</v>
      </c>
      <c r="P678" s="712">
        <f t="shared" si="182"/>
        <v>1293.0036247344251</v>
      </c>
      <c r="Q678" s="712">
        <f t="shared" si="183"/>
        <v>1281.5180431473664</v>
      </c>
      <c r="R678" s="712">
        <f t="shared" si="184"/>
        <v>1273.190999467595</v>
      </c>
      <c r="S678" s="712">
        <f t="shared" si="185"/>
        <v>1268.0963395734743</v>
      </c>
      <c r="T678" s="712">
        <f t="shared" si="186"/>
        <v>1266.2784058512148</v>
      </c>
    </row>
    <row r="679" spans="2:20">
      <c r="B679" s="582">
        <v>605</v>
      </c>
      <c r="C679" s="712">
        <f t="shared" si="171"/>
        <v>8.8053310382702836</v>
      </c>
      <c r="D679" s="712">
        <f t="shared" si="172"/>
        <v>1561.1712176141973</v>
      </c>
      <c r="E679" s="712">
        <f t="shared" si="173"/>
        <v>1120.962725949405</v>
      </c>
      <c r="F679" s="712">
        <f t="shared" si="174"/>
        <v>761.65216922352363</v>
      </c>
      <c r="G679" s="712">
        <f t="shared" si="175"/>
        <v>505.61334348764103</v>
      </c>
      <c r="H679" s="719">
        <f t="shared" si="176"/>
        <v>324.81963918225853</v>
      </c>
      <c r="I679" s="712">
        <f t="shared" si="177"/>
        <v>323.45514659760045</v>
      </c>
      <c r="J679" s="712">
        <f t="shared" si="178"/>
        <v>322.4850282184608</v>
      </c>
      <c r="K679" s="712">
        <f t="shared" si="179"/>
        <v>321.90359091959812</v>
      </c>
      <c r="L679" s="712">
        <f t="shared" si="180"/>
        <v>321.70736703226606</v>
      </c>
      <c r="N679" s="582">
        <v>605</v>
      </c>
      <c r="O679" s="712">
        <f t="shared" si="181"/>
        <v>8.8053310382702836</v>
      </c>
      <c r="P679" s="712">
        <f t="shared" si="182"/>
        <v>1293.7395067621624</v>
      </c>
      <c r="Q679" s="712">
        <f t="shared" si="183"/>
        <v>1282.2786504168419</v>
      </c>
      <c r="R679" s="712">
        <f t="shared" si="184"/>
        <v>1273.969389557335</v>
      </c>
      <c r="S679" s="712">
        <f t="shared" si="185"/>
        <v>1268.8854077498124</v>
      </c>
      <c r="T679" s="712">
        <f t="shared" si="186"/>
        <v>1267.0709499165496</v>
      </c>
    </row>
    <row r="680" spans="2:20">
      <c r="B680" s="582">
        <v>606</v>
      </c>
      <c r="C680" s="712">
        <f t="shared" si="171"/>
        <v>8.8198853044492438</v>
      </c>
      <c r="D680" s="712">
        <f t="shared" si="172"/>
        <v>1561.2246138563119</v>
      </c>
      <c r="E680" s="712">
        <f t="shared" si="173"/>
        <v>1121.3275719232431</v>
      </c>
      <c r="F680" s="712">
        <f t="shared" si="174"/>
        <v>762.11791999072739</v>
      </c>
      <c r="G680" s="712">
        <f t="shared" si="175"/>
        <v>505.95269553198693</v>
      </c>
      <c r="H680" s="719">
        <f t="shared" si="176"/>
        <v>324.91650051704829</v>
      </c>
      <c r="I680" s="712">
        <f t="shared" si="177"/>
        <v>323.55011581956825</v>
      </c>
      <c r="J680" s="712">
        <f t="shared" si="178"/>
        <v>322.57862647937895</v>
      </c>
      <c r="K680" s="712">
        <f t="shared" si="179"/>
        <v>321.99635413147337</v>
      </c>
      <c r="L680" s="712">
        <f t="shared" si="180"/>
        <v>321.79983995752502</v>
      </c>
      <c r="N680" s="582">
        <v>606</v>
      </c>
      <c r="O680" s="712">
        <f t="shared" si="181"/>
        <v>8.8198853044492438</v>
      </c>
      <c r="P680" s="712">
        <f t="shared" si="182"/>
        <v>1294.4737713316508</v>
      </c>
      <c r="Q680" s="712">
        <f t="shared" si="183"/>
        <v>1283.0375858823386</v>
      </c>
      <c r="R680" s="712">
        <f t="shared" si="184"/>
        <v>1274.7460687567095</v>
      </c>
      <c r="S680" s="712">
        <f t="shared" si="185"/>
        <v>1269.6727415655023</v>
      </c>
      <c r="T680" s="712">
        <f t="shared" si="186"/>
        <v>1267.8617519812815</v>
      </c>
    </row>
    <row r="681" spans="2:20">
      <c r="B681" s="582">
        <v>607</v>
      </c>
      <c r="C681" s="712">
        <f t="shared" si="171"/>
        <v>8.8344395706282022</v>
      </c>
      <c r="D681" s="712">
        <f t="shared" si="172"/>
        <v>1561.2778690235316</v>
      </c>
      <c r="E681" s="712">
        <f t="shared" si="173"/>
        <v>1121.6914683490722</v>
      </c>
      <c r="F681" s="712">
        <f t="shared" si="174"/>
        <v>762.58264562950478</v>
      </c>
      <c r="G681" s="712">
        <f t="shared" si="175"/>
        <v>506.29152400680073</v>
      </c>
      <c r="H681" s="719">
        <f t="shared" si="176"/>
        <v>325.0134823934186</v>
      </c>
      <c r="I681" s="712">
        <f t="shared" si="177"/>
        <v>323.64521054005411</v>
      </c>
      <c r="J681" s="712">
        <f t="shared" si="178"/>
        <v>322.67235379322608</v>
      </c>
      <c r="K681" s="712">
        <f t="shared" si="179"/>
        <v>322.08924852754649</v>
      </c>
      <c r="L681" s="712">
        <f t="shared" si="180"/>
        <v>321.89244476302957</v>
      </c>
      <c r="N681" s="582">
        <v>607</v>
      </c>
      <c r="O681" s="712">
        <f t="shared" si="181"/>
        <v>8.8344395706282022</v>
      </c>
      <c r="P681" s="712">
        <f t="shared" si="182"/>
        <v>1295.2064219980412</v>
      </c>
      <c r="Q681" s="712">
        <f t="shared" si="183"/>
        <v>1283.7948532184575</v>
      </c>
      <c r="R681" s="712">
        <f t="shared" si="184"/>
        <v>1275.5210408262315</v>
      </c>
      <c r="S681" s="712">
        <f t="shared" si="185"/>
        <v>1270.4583448326443</v>
      </c>
      <c r="T681" s="712">
        <f t="shared" si="186"/>
        <v>1268.6508158743031</v>
      </c>
    </row>
    <row r="682" spans="2:20">
      <c r="B682" s="582">
        <v>608</v>
      </c>
      <c r="C682" s="712">
        <f t="shared" si="171"/>
        <v>8.8489938368071623</v>
      </c>
      <c r="D682" s="712">
        <f t="shared" si="172"/>
        <v>1561.3309836183682</v>
      </c>
      <c r="E682" s="712">
        <f t="shared" si="173"/>
        <v>1122.0544185322042</v>
      </c>
      <c r="F682" s="712">
        <f t="shared" si="174"/>
        <v>763.04634874272779</v>
      </c>
      <c r="G682" s="712">
        <f t="shared" si="175"/>
        <v>506.62982955498637</v>
      </c>
      <c r="H682" s="719">
        <f t="shared" si="176"/>
        <v>325.1105844807546</v>
      </c>
      <c r="I682" s="712">
        <f t="shared" si="177"/>
        <v>323.74043042131564</v>
      </c>
      <c r="J682" s="712">
        <f t="shared" si="178"/>
        <v>322.76620981729548</v>
      </c>
      <c r="K682" s="712">
        <f t="shared" si="179"/>
        <v>322.18227376220193</v>
      </c>
      <c r="L682" s="712">
        <f t="shared" si="180"/>
        <v>321.98518110224347</v>
      </c>
      <c r="N682" s="582">
        <v>608</v>
      </c>
      <c r="O682" s="712">
        <f t="shared" si="181"/>
        <v>8.8489938368071623</v>
      </c>
      <c r="P682" s="712">
        <f t="shared" si="182"/>
        <v>1295.9374623086687</v>
      </c>
      <c r="Q682" s="712">
        <f t="shared" si="183"/>
        <v>1284.5504560917238</v>
      </c>
      <c r="R682" s="712">
        <f t="shared" si="184"/>
        <v>1276.2943095181477</v>
      </c>
      <c r="S682" s="712">
        <f t="shared" si="185"/>
        <v>1271.2422213549594</v>
      </c>
      <c r="T682" s="712">
        <f t="shared" si="186"/>
        <v>1269.4381454160916</v>
      </c>
    </row>
    <row r="683" spans="2:20">
      <c r="B683" s="582">
        <v>609</v>
      </c>
      <c r="C683" s="712">
        <f t="shared" si="171"/>
        <v>8.8635481029861207</v>
      </c>
      <c r="D683" s="712">
        <f t="shared" si="172"/>
        <v>1561.3839581408486</v>
      </c>
      <c r="E683" s="712">
        <f t="shared" si="173"/>
        <v>1122.4164257621435</v>
      </c>
      <c r="F683" s="712">
        <f t="shared" si="174"/>
        <v>763.50903192759665</v>
      </c>
      <c r="G683" s="712">
        <f t="shared" si="175"/>
        <v>506.96761282389679</v>
      </c>
      <c r="H683" s="719">
        <f t="shared" si="176"/>
        <v>325.20780644899634</v>
      </c>
      <c r="I683" s="712">
        <f t="shared" si="177"/>
        <v>323.83577512613152</v>
      </c>
      <c r="J683" s="712">
        <f t="shared" si="178"/>
        <v>322.86019420937532</v>
      </c>
      <c r="K683" s="712">
        <f t="shared" si="179"/>
        <v>322.27542949030305</v>
      </c>
      <c r="L683" s="712">
        <f t="shared" si="180"/>
        <v>322.07804862910353</v>
      </c>
      <c r="N683" s="582">
        <v>609</v>
      </c>
      <c r="O683" s="712">
        <f t="shared" si="181"/>
        <v>8.8635481029861207</v>
      </c>
      <c r="P683" s="712">
        <f t="shared" si="182"/>
        <v>1296.6668958030734</v>
      </c>
      <c r="Q683" s="712">
        <f t="shared" si="183"/>
        <v>1285.3043981606029</v>
      </c>
      <c r="R683" s="712">
        <f t="shared" si="184"/>
        <v>1277.0658785764585</v>
      </c>
      <c r="S683" s="712">
        <f t="shared" si="185"/>
        <v>1272.0243749278084</v>
      </c>
      <c r="T683" s="712">
        <f t="shared" si="186"/>
        <v>1270.223744418726</v>
      </c>
    </row>
    <row r="684" spans="2:20">
      <c r="B684" s="582">
        <v>610</v>
      </c>
      <c r="C684" s="712">
        <f t="shared" si="171"/>
        <v>8.8781023691650809</v>
      </c>
      <c r="D684" s="712">
        <f t="shared" si="172"/>
        <v>1561.4367930885328</v>
      </c>
      <c r="E684" s="712">
        <f t="shared" si="173"/>
        <v>1122.7774933126914</v>
      </c>
      <c r="F684" s="712">
        <f t="shared" si="174"/>
        <v>763.97069777564047</v>
      </c>
      <c r="G684" s="712">
        <f t="shared" si="175"/>
        <v>507.3048744652703</v>
      </c>
      <c r="H684" s="719">
        <f t="shared" si="176"/>
        <v>325.30514796863991</v>
      </c>
      <c r="I684" s="712">
        <f t="shared" si="177"/>
        <v>323.93124431780308</v>
      </c>
      <c r="J684" s="712">
        <f t="shared" si="178"/>
        <v>322.95430662775135</v>
      </c>
      <c r="K684" s="712">
        <f t="shared" si="179"/>
        <v>322.36871536719423</v>
      </c>
      <c r="L684" s="712">
        <f t="shared" si="180"/>
        <v>322.17104699802258</v>
      </c>
      <c r="N684" s="582">
        <v>610</v>
      </c>
      <c r="O684" s="712">
        <f t="shared" si="181"/>
        <v>8.8781023691650809</v>
      </c>
      <c r="P684" s="712">
        <f t="shared" si="182"/>
        <v>1297.394726013014</v>
      </c>
      <c r="Q684" s="712">
        <f t="shared" si="183"/>
        <v>1286.0566830755197</v>
      </c>
      <c r="R684" s="712">
        <f t="shared" si="184"/>
        <v>1277.8357517369341</v>
      </c>
      <c r="S684" s="712">
        <f t="shared" si="185"/>
        <v>1272.8048093382095</v>
      </c>
      <c r="T684" s="712">
        <f t="shared" si="186"/>
        <v>1271.0076166859069</v>
      </c>
    </row>
    <row r="685" spans="2:20">
      <c r="B685" s="582">
        <v>611</v>
      </c>
      <c r="C685" s="712">
        <f t="shared" si="171"/>
        <v>8.8926566353440393</v>
      </c>
      <c r="D685" s="712">
        <f t="shared" si="172"/>
        <v>1561.4894889565298</v>
      </c>
      <c r="E685" s="712">
        <f t="shared" si="173"/>
        <v>1123.137624442051</v>
      </c>
      <c r="F685" s="712">
        <f t="shared" si="174"/>
        <v>764.43134887271685</v>
      </c>
      <c r="G685" s="712">
        <f t="shared" si="175"/>
        <v>507.64161513516837</v>
      </c>
      <c r="H685" s="719">
        <f t="shared" si="176"/>
        <v>325.40260871073917</v>
      </c>
      <c r="I685" s="712">
        <f t="shared" si="177"/>
        <v>324.02683766015645</v>
      </c>
      <c r="J685" s="712">
        <f t="shared" si="178"/>
        <v>323.04854673120872</v>
      </c>
      <c r="K685" s="712">
        <f t="shared" si="179"/>
        <v>322.46213104870401</v>
      </c>
      <c r="L685" s="712">
        <f t="shared" si="180"/>
        <v>322.26417586389164</v>
      </c>
      <c r="N685" s="582">
        <v>611</v>
      </c>
      <c r="O685" s="712">
        <f t="shared" si="181"/>
        <v>8.8926566353440393</v>
      </c>
      <c r="P685" s="712">
        <f t="shared" si="182"/>
        <v>1298.1209564624874</v>
      </c>
      <c r="Q685" s="712">
        <f t="shared" si="183"/>
        <v>1286.8073144788741</v>
      </c>
      <c r="R685" s="712">
        <f t="shared" si="184"/>
        <v>1278.6039327271342</v>
      </c>
      <c r="S685" s="712">
        <f t="shared" si="185"/>
        <v>1273.5835283648571</v>
      </c>
      <c r="T685" s="712">
        <f t="shared" si="186"/>
        <v>1271.7897660129743</v>
      </c>
    </row>
    <row r="686" spans="2:20">
      <c r="B686" s="582">
        <v>612</v>
      </c>
      <c r="C686" s="712">
        <f t="shared" si="171"/>
        <v>8.9072109015229977</v>
      </c>
      <c r="D686" s="712">
        <f t="shared" si="172"/>
        <v>1561.5420462375155</v>
      </c>
      <c r="E686" s="712">
        <f t="shared" si="173"/>
        <v>1123.4968223929327</v>
      </c>
      <c r="F686" s="712">
        <f t="shared" si="174"/>
        <v>764.89098779901224</v>
      </c>
      <c r="G686" s="712">
        <f t="shared" si="175"/>
        <v>507.9778354939134</v>
      </c>
      <c r="H686" s="719">
        <f t="shared" si="176"/>
        <v>325.5001883469069</v>
      </c>
      <c r="I686" s="712">
        <f t="shared" si="177"/>
        <v>324.12255481754437</v>
      </c>
      <c r="J686" s="712">
        <f t="shared" si="178"/>
        <v>323.14291417903456</v>
      </c>
      <c r="K686" s="712">
        <f t="shared" si="179"/>
        <v>322.55567619114703</v>
      </c>
      <c r="L686" s="712">
        <f t="shared" si="180"/>
        <v>322.35743488208288</v>
      </c>
      <c r="N686" s="582">
        <v>612</v>
      </c>
      <c r="O686" s="712">
        <f t="shared" si="181"/>
        <v>8.9072109015229977</v>
      </c>
      <c r="P686" s="712">
        <f t="shared" si="182"/>
        <v>1298.8455906677441</v>
      </c>
      <c r="Q686" s="712">
        <f t="shared" si="183"/>
        <v>1287.5562960050622</v>
      </c>
      <c r="R686" s="712">
        <f t="shared" si="184"/>
        <v>1279.3704252664245</v>
      </c>
      <c r="S686" s="712">
        <f t="shared" si="185"/>
        <v>1274.360535778141</v>
      </c>
      <c r="T686" s="712">
        <f t="shared" si="186"/>
        <v>1272.5701961869258</v>
      </c>
    </row>
    <row r="687" spans="2:20">
      <c r="B687" s="582">
        <v>613</v>
      </c>
      <c r="C687" s="712">
        <f t="shared" si="171"/>
        <v>8.9217651677019578</v>
      </c>
      <c r="D687" s="712">
        <f t="shared" si="172"/>
        <v>1561.5944654217485</v>
      </c>
      <c r="E687" s="712">
        <f t="shared" si="173"/>
        <v>1123.8550903926555</v>
      </c>
      <c r="F687" s="712">
        <f t="shared" si="174"/>
        <v>765.3496171290426</v>
      </c>
      <c r="G687" s="712">
        <f t="shared" si="175"/>
        <v>508.31353620602732</v>
      </c>
      <c r="H687" s="719">
        <f t="shared" si="176"/>
        <v>325.59788654931606</v>
      </c>
      <c r="I687" s="712">
        <f t="shared" si="177"/>
        <v>324.21839545484806</v>
      </c>
      <c r="J687" s="712">
        <f t="shared" si="178"/>
        <v>323.23740863102012</v>
      </c>
      <c r="K687" s="712">
        <f t="shared" si="179"/>
        <v>322.64935045132677</v>
      </c>
      <c r="L687" s="712">
        <f t="shared" si="180"/>
        <v>322.45082370845194</v>
      </c>
      <c r="N687" s="582">
        <v>613</v>
      </c>
      <c r="O687" s="712">
        <f t="shared" si="181"/>
        <v>8.9217651677019578</v>
      </c>
      <c r="P687" s="712">
        <f t="shared" si="182"/>
        <v>1299.5686321373064</v>
      </c>
      <c r="Q687" s="712">
        <f t="shared" si="183"/>
        <v>1288.30363128049</v>
      </c>
      <c r="R687" s="712">
        <f t="shared" si="184"/>
        <v>1280.1352330659965</v>
      </c>
      <c r="S687" s="712">
        <f t="shared" si="185"/>
        <v>1275.1358353401627</v>
      </c>
      <c r="T687" s="712">
        <f t="shared" si="186"/>
        <v>1273.3489109864361</v>
      </c>
    </row>
    <row r="688" spans="2:20">
      <c r="B688" s="582">
        <v>614</v>
      </c>
      <c r="C688" s="712">
        <f t="shared" si="171"/>
        <v>8.9363194338809162</v>
      </c>
      <c r="D688" s="712">
        <f t="shared" si="172"/>
        <v>1561.6467469970873</v>
      </c>
      <c r="E688" s="712">
        <f t="shared" si="173"/>
        <v>1124.2124316532509</v>
      </c>
      <c r="F688" s="712">
        <f t="shared" si="174"/>
        <v>765.80723943165424</v>
      </c>
      <c r="G688" s="712">
        <f t="shared" si="175"/>
        <v>508.64871794017051</v>
      </c>
      <c r="H688" s="719">
        <f t="shared" si="176"/>
        <v>325.69570299070125</v>
      </c>
      <c r="I688" s="712">
        <f t="shared" si="177"/>
        <v>324.31435923747875</v>
      </c>
      <c r="J688" s="712">
        <f t="shared" si="178"/>
        <v>323.33202974746274</v>
      </c>
      <c r="K688" s="712">
        <f t="shared" si="179"/>
        <v>322.74315348653801</v>
      </c>
      <c r="L688" s="712">
        <f t="shared" si="180"/>
        <v>322.54434199934047</v>
      </c>
      <c r="N688" s="582">
        <v>614</v>
      </c>
      <c r="O688" s="712">
        <f t="shared" si="181"/>
        <v>8.9363194338809162</v>
      </c>
      <c r="P688" s="712">
        <f t="shared" si="182"/>
        <v>1300.2900843719844</v>
      </c>
      <c r="Q688" s="712">
        <f t="shared" si="183"/>
        <v>1289.0493239235934</v>
      </c>
      <c r="R688" s="712">
        <f t="shared" si="184"/>
        <v>1280.8983598288842</v>
      </c>
      <c r="S688" s="712">
        <f t="shared" si="185"/>
        <v>1275.9094308047552</v>
      </c>
      <c r="T688" s="712">
        <f t="shared" si="186"/>
        <v>1274.1259141818734</v>
      </c>
    </row>
    <row r="689" spans="2:20">
      <c r="B689" s="582">
        <v>615</v>
      </c>
      <c r="C689" s="712">
        <f t="shared" si="171"/>
        <v>8.9508737000598764</v>
      </c>
      <c r="D689" s="712">
        <f t="shared" si="172"/>
        <v>1561.6988914490064</v>
      </c>
      <c r="E689" s="712">
        <f t="shared" si="173"/>
        <v>1124.5688493715631</v>
      </c>
      <c r="F689" s="712">
        <f t="shared" si="174"/>
        <v>766.26385727002423</v>
      </c>
      <c r="G689" s="712">
        <f t="shared" si="175"/>
        <v>508.98338136908154</v>
      </c>
      <c r="H689" s="719">
        <f t="shared" si="176"/>
        <v>325.79363734435981</v>
      </c>
      <c r="I689" s="712">
        <f t="shared" si="177"/>
        <v>324.41044583138</v>
      </c>
      <c r="J689" s="712">
        <f t="shared" si="178"/>
        <v>323.42677718916821</v>
      </c>
      <c r="K689" s="712">
        <f t="shared" si="179"/>
        <v>322.83708495456904</v>
      </c>
      <c r="L689" s="712">
        <f t="shared" si="180"/>
        <v>322.63798941157859</v>
      </c>
      <c r="N689" s="582">
        <v>615</v>
      </c>
      <c r="O689" s="712">
        <f t="shared" si="181"/>
        <v>8.9508737000598764</v>
      </c>
      <c r="P689" s="712">
        <f t="shared" si="182"/>
        <v>1301.0099508648941</v>
      </c>
      <c r="Q689" s="712">
        <f t="shared" si="183"/>
        <v>1289.793377544855</v>
      </c>
      <c r="R689" s="712">
        <f t="shared" si="184"/>
        <v>1281.6598092499819</v>
      </c>
      <c r="S689" s="712">
        <f t="shared" si="185"/>
        <v>1276.6813259175003</v>
      </c>
      <c r="T689" s="712">
        <f t="shared" si="186"/>
        <v>1274.9012095353194</v>
      </c>
    </row>
    <row r="690" spans="2:20">
      <c r="B690" s="582">
        <v>616</v>
      </c>
      <c r="C690" s="712">
        <f t="shared" si="171"/>
        <v>8.9654279662388348</v>
      </c>
      <c r="D690" s="712">
        <f t="shared" si="172"/>
        <v>1561.7508992606122</v>
      </c>
      <c r="E690" s="712">
        <f t="shared" si="173"/>
        <v>1124.9243467293513</v>
      </c>
      <c r="F690" s="712">
        <f t="shared" si="174"/>
        <v>766.71947320166169</v>
      </c>
      <c r="G690" s="712">
        <f t="shared" si="175"/>
        <v>509.31752716951729</v>
      </c>
      <c r="H690" s="719">
        <f t="shared" si="176"/>
        <v>325.89168928415319</v>
      </c>
      <c r="I690" s="712">
        <f t="shared" si="177"/>
        <v>324.50665490302885</v>
      </c>
      <c r="J690" s="712">
        <f t="shared" si="178"/>
        <v>323.52165061745308</v>
      </c>
      <c r="K690" s="712">
        <f t="shared" si="179"/>
        <v>322.931144513704</v>
      </c>
      <c r="L690" s="712">
        <f t="shared" si="180"/>
        <v>322.73176560248731</v>
      </c>
      <c r="N690" s="582">
        <v>616</v>
      </c>
      <c r="O690" s="712">
        <f t="shared" si="181"/>
        <v>8.9654279662388348</v>
      </c>
      <c r="P690" s="712">
        <f t="shared" si="182"/>
        <v>1301.7282351014735</v>
      </c>
      <c r="Q690" s="712">
        <f t="shared" si="183"/>
        <v>1290.5357957468211</v>
      </c>
      <c r="R690" s="712">
        <f t="shared" si="184"/>
        <v>1282.4195850160636</v>
      </c>
      <c r="S690" s="712">
        <f t="shared" si="185"/>
        <v>1277.4515244157471</v>
      </c>
      <c r="T690" s="712">
        <f t="shared" si="186"/>
        <v>1275.6748008005866</v>
      </c>
    </row>
    <row r="691" spans="2:20">
      <c r="B691" s="582">
        <v>617</v>
      </c>
      <c r="C691" s="712">
        <f t="shared" si="171"/>
        <v>8.9799822324177949</v>
      </c>
      <c r="D691" s="712">
        <f t="shared" si="172"/>
        <v>1561.8027709126595</v>
      </c>
      <c r="E691" s="712">
        <f t="shared" si="173"/>
        <v>1125.2789268933877</v>
      </c>
      <c r="F691" s="712">
        <f t="shared" si="174"/>
        <v>767.17408977840898</v>
      </c>
      <c r="G691" s="712">
        <f t="shared" si="175"/>
        <v>509.65115602219379</v>
      </c>
      <c r="H691" s="719">
        <f t="shared" si="176"/>
        <v>325.98985848450809</v>
      </c>
      <c r="I691" s="712">
        <f t="shared" si="177"/>
        <v>324.6029861194379</v>
      </c>
      <c r="J691" s="712">
        <f t="shared" si="178"/>
        <v>323.61664969414608</v>
      </c>
      <c r="K691" s="712">
        <f t="shared" si="179"/>
        <v>323.02533182272543</v>
      </c>
      <c r="L691" s="712">
        <f t="shared" si="180"/>
        <v>322.82567022988087</v>
      </c>
      <c r="N691" s="582">
        <v>617</v>
      </c>
      <c r="O691" s="712">
        <f t="shared" si="181"/>
        <v>8.9799822324177949</v>
      </c>
      <c r="P691" s="712">
        <f t="shared" si="182"/>
        <v>1302.4449405594992</v>
      </c>
      <c r="Q691" s="712">
        <f t="shared" si="183"/>
        <v>1291.2765821241208</v>
      </c>
      <c r="R691" s="712">
        <f t="shared" si="184"/>
        <v>1283.1776908057991</v>
      </c>
      <c r="S691" s="712">
        <f t="shared" si="185"/>
        <v>1278.2200300286304</v>
      </c>
      <c r="T691" s="712">
        <f t="shared" si="186"/>
        <v>1276.4466917232362</v>
      </c>
    </row>
    <row r="692" spans="2:20">
      <c r="B692" s="582">
        <v>618</v>
      </c>
      <c r="C692" s="712">
        <f t="shared" si="171"/>
        <v>8.9945364985967533</v>
      </c>
      <c r="D692" s="712">
        <f t="shared" si="172"/>
        <v>1561.8545068835674</v>
      </c>
      <c r="E692" s="712">
        <f t="shared" si="173"/>
        <v>1125.6325930155581</v>
      </c>
      <c r="F692" s="712">
        <f t="shared" si="174"/>
        <v>767.62770954644293</v>
      </c>
      <c r="G692" s="712">
        <f t="shared" si="175"/>
        <v>509.98426861172749</v>
      </c>
      <c r="H692" s="719">
        <f t="shared" si="176"/>
        <v>326.08814462041761</v>
      </c>
      <c r="I692" s="712">
        <f t="shared" si="177"/>
        <v>324.69943914815684</v>
      </c>
      <c r="J692" s="712">
        <f t="shared" si="178"/>
        <v>323.71177408159093</v>
      </c>
      <c r="K692" s="712">
        <f t="shared" si="179"/>
        <v>323.11964654091622</v>
      </c>
      <c r="L692" s="712">
        <f t="shared" si="180"/>
        <v>322.91970295206931</v>
      </c>
      <c r="N692" s="582">
        <v>618</v>
      </c>
      <c r="O692" s="712">
        <f t="shared" si="181"/>
        <v>8.9945364985967533</v>
      </c>
      <c r="P692" s="712">
        <f t="shared" si="182"/>
        <v>1303.1600707091043</v>
      </c>
      <c r="Q692" s="712">
        <f t="shared" si="183"/>
        <v>1292.0157402634809</v>
      </c>
      <c r="R692" s="712">
        <f t="shared" si="184"/>
        <v>1283.9341302897724</v>
      </c>
      <c r="S692" s="712">
        <f t="shared" si="185"/>
        <v>1278.9868464770884</v>
      </c>
      <c r="T692" s="712">
        <f t="shared" si="186"/>
        <v>1277.2168860405975</v>
      </c>
    </row>
    <row r="693" spans="2:20">
      <c r="B693" s="582">
        <v>619</v>
      </c>
      <c r="C693" s="712">
        <f t="shared" si="171"/>
        <v>9.0090907647757117</v>
      </c>
      <c r="D693" s="712">
        <f t="shared" si="172"/>
        <v>1561.9061076494356</v>
      </c>
      <c r="E693" s="712">
        <f t="shared" si="173"/>
        <v>1125.9853482329584</v>
      </c>
      <c r="F693" s="712">
        <f t="shared" si="174"/>
        <v>768.08033504627701</v>
      </c>
      <c r="G693" s="712">
        <f t="shared" si="175"/>
        <v>510.31686562657694</v>
      </c>
      <c r="H693" s="719">
        <f t="shared" si="176"/>
        <v>326.18654736744247</v>
      </c>
      <c r="I693" s="712">
        <f t="shared" si="177"/>
        <v>324.79601365727422</v>
      </c>
      <c r="J693" s="712">
        <f t="shared" si="178"/>
        <v>323.80702344264785</v>
      </c>
      <c r="K693" s="712">
        <f t="shared" si="179"/>
        <v>323.21408832806196</v>
      </c>
      <c r="L693" s="712">
        <f t="shared" si="180"/>
        <v>323.01386342786031</v>
      </c>
      <c r="N693" s="582">
        <v>619</v>
      </c>
      <c r="O693" s="712">
        <f t="shared" si="181"/>
        <v>9.0090907647757117</v>
      </c>
      <c r="P693" s="712">
        <f t="shared" si="182"/>
        <v>1303.8736290127943</v>
      </c>
      <c r="Q693" s="712">
        <f t="shared" si="183"/>
        <v>1292.7532737437455</v>
      </c>
      <c r="R693" s="712">
        <f t="shared" si="184"/>
        <v>1284.6889071305004</v>
      </c>
      <c r="S693" s="712">
        <f t="shared" si="185"/>
        <v>1279.7519774738798</v>
      </c>
      <c r="T693" s="712">
        <f t="shared" si="186"/>
        <v>1277.985387481785</v>
      </c>
    </row>
    <row r="694" spans="2:20">
      <c r="B694" s="582">
        <v>620</v>
      </c>
      <c r="C694" s="712">
        <f t="shared" si="171"/>
        <v>9.0236450309546719</v>
      </c>
      <c r="D694" s="712">
        <f t="shared" si="172"/>
        <v>1561.9575736840588</v>
      </c>
      <c r="E694" s="712">
        <f t="shared" si="173"/>
        <v>1126.3371956679937</v>
      </c>
      <c r="F694" s="712">
        <f t="shared" si="174"/>
        <v>768.53196881276199</v>
      </c>
      <c r="G694" s="712">
        <f t="shared" si="175"/>
        <v>510.64894775898534</v>
      </c>
      <c r="H694" s="719">
        <f t="shared" si="176"/>
        <v>326.28506640171207</v>
      </c>
      <c r="I694" s="712">
        <f t="shared" si="177"/>
        <v>324.89270931541876</v>
      </c>
      <c r="J694" s="712">
        <f t="shared" si="178"/>
        <v>323.90239744069567</v>
      </c>
      <c r="K694" s="712">
        <f t="shared" si="179"/>
        <v>323.30865684445325</v>
      </c>
      <c r="L694" s="712">
        <f t="shared" si="180"/>
        <v>323.10815131656199</v>
      </c>
      <c r="N694" s="582">
        <v>620</v>
      </c>
      <c r="O694" s="712">
        <f t="shared" si="181"/>
        <v>9.0236450309546719</v>
      </c>
      <c r="P694" s="712">
        <f t="shared" si="182"/>
        <v>1304.5856189254641</v>
      </c>
      <c r="Q694" s="712">
        <f t="shared" si="183"/>
        <v>1293.4891861358924</v>
      </c>
      <c r="R694" s="712">
        <f t="shared" si="184"/>
        <v>1285.4420249824491</v>
      </c>
      <c r="S694" s="712">
        <f t="shared" si="185"/>
        <v>1280.5154267236042</v>
      </c>
      <c r="T694" s="712">
        <f t="shared" si="186"/>
        <v>1278.7521997677159</v>
      </c>
    </row>
    <row r="695" spans="2:20">
      <c r="B695" s="582">
        <v>621</v>
      </c>
      <c r="C695" s="712">
        <f t="shared" si="171"/>
        <v>9.0381992971336302</v>
      </c>
      <c r="D695" s="712">
        <f t="shared" si="172"/>
        <v>1562.0089054589439</v>
      </c>
      <c r="E695" s="712">
        <f t="shared" si="173"/>
        <v>1126.6881384284741</v>
      </c>
      <c r="F695" s="712">
        <f t="shared" si="174"/>
        <v>768.98261337508882</v>
      </c>
      <c r="G695" s="712">
        <f t="shared" si="175"/>
        <v>510.98051570492322</v>
      </c>
      <c r="H695" s="719">
        <f t="shared" si="176"/>
        <v>326.38370139992571</v>
      </c>
      <c r="I695" s="712">
        <f t="shared" si="177"/>
        <v>324.98952579176137</v>
      </c>
      <c r="J695" s="712">
        <f t="shared" si="178"/>
        <v>323.9978957396338</v>
      </c>
      <c r="K695" s="712">
        <f t="shared" si="179"/>
        <v>323.40335175088779</v>
      </c>
      <c r="L695" s="712">
        <f t="shared" si="180"/>
        <v>323.20256627798472</v>
      </c>
      <c r="N695" s="582">
        <v>621</v>
      </c>
      <c r="O695" s="712">
        <f t="shared" si="181"/>
        <v>9.0381992971336302</v>
      </c>
      <c r="P695" s="712">
        <f t="shared" si="182"/>
        <v>1305.2960438944151</v>
      </c>
      <c r="Q695" s="712">
        <f t="shared" si="183"/>
        <v>1294.2234810030502</v>
      </c>
      <c r="R695" s="712">
        <f t="shared" si="184"/>
        <v>1286.1934874920523</v>
      </c>
      <c r="S695" s="712">
        <f t="shared" si="185"/>
        <v>1281.2771979227173</v>
      </c>
      <c r="T695" s="712">
        <f t="shared" si="186"/>
        <v>1279.5173266111301</v>
      </c>
    </row>
    <row r="696" spans="2:20">
      <c r="B696" s="582">
        <v>622</v>
      </c>
      <c r="C696" s="712">
        <f t="shared" si="171"/>
        <v>9.0527535633125904</v>
      </c>
      <c r="D696" s="712">
        <f t="shared" si="172"/>
        <v>1562.0601034433244</v>
      </c>
      <c r="E696" s="712">
        <f t="shared" si="173"/>
        <v>1127.0381796077104</v>
      </c>
      <c r="F696" s="712">
        <f t="shared" si="174"/>
        <v>769.43227125679005</v>
      </c>
      <c r="G696" s="712">
        <f t="shared" si="175"/>
        <v>511.31157016403216</v>
      </c>
      <c r="H696" s="719">
        <f t="shared" si="176"/>
        <v>326.48245203935369</v>
      </c>
      <c r="I696" s="712">
        <f t="shared" si="177"/>
        <v>325.08646275601632</v>
      </c>
      <c r="J696" s="712">
        <f t="shared" si="178"/>
        <v>324.09351800388413</v>
      </c>
      <c r="K696" s="712">
        <f t="shared" si="179"/>
        <v>323.49817270867243</v>
      </c>
      <c r="L696" s="712">
        <f t="shared" si="180"/>
        <v>323.29710797244354</v>
      </c>
      <c r="N696" s="582">
        <v>622</v>
      </c>
      <c r="O696" s="712">
        <f t="shared" si="181"/>
        <v>9.0527535633125904</v>
      </c>
      <c r="P696" s="712">
        <f t="shared" si="182"/>
        <v>1306.0049073593709</v>
      </c>
      <c r="Q696" s="712">
        <f t="shared" si="183"/>
        <v>1294.9561619005158</v>
      </c>
      <c r="R696" s="712">
        <f t="shared" si="184"/>
        <v>1286.9432982977287</v>
      </c>
      <c r="S696" s="712">
        <f t="shared" si="185"/>
        <v>1282.0372947595508</v>
      </c>
      <c r="T696" s="712">
        <f t="shared" si="186"/>
        <v>1280.2807717166061</v>
      </c>
    </row>
    <row r="697" spans="2:20">
      <c r="B697" s="582">
        <v>623</v>
      </c>
      <c r="C697" s="712">
        <f t="shared" si="171"/>
        <v>9.0673078294915488</v>
      </c>
      <c r="D697" s="712">
        <f t="shared" si="172"/>
        <v>1562.1111681041757</v>
      </c>
      <c r="E697" s="712">
        <f t="shared" si="173"/>
        <v>1127.3873222846094</v>
      </c>
      <c r="F697" s="712">
        <f t="shared" si="174"/>
        <v>769.8809449757423</v>
      </c>
      <c r="G697" s="712">
        <f t="shared" si="175"/>
        <v>511.64211183956843</v>
      </c>
      <c r="H697" s="719">
        <f t="shared" si="176"/>
        <v>326.58131799783814</v>
      </c>
      <c r="I697" s="712">
        <f t="shared" si="177"/>
        <v>325.18351987844301</v>
      </c>
      <c r="J697" s="712">
        <f t="shared" si="178"/>
        <v>324.18926389839294</v>
      </c>
      <c r="K697" s="712">
        <f t="shared" si="179"/>
        <v>323.59311937962519</v>
      </c>
      <c r="L697" s="712">
        <f t="shared" si="180"/>
        <v>323.39177606076044</v>
      </c>
      <c r="N697" s="582">
        <v>623</v>
      </c>
      <c r="O697" s="712">
        <f t="shared" si="181"/>
        <v>9.0673078294915488</v>
      </c>
      <c r="P697" s="712">
        <f t="shared" si="182"/>
        <v>1306.7122127524958</v>
      </c>
      <c r="Q697" s="712">
        <f t="shared" si="183"/>
        <v>1295.6872323757714</v>
      </c>
      <c r="R697" s="712">
        <f t="shared" si="184"/>
        <v>1287.6914610299007</v>
      </c>
      <c r="S697" s="712">
        <f t="shared" si="185"/>
        <v>1282.7957209143292</v>
      </c>
      <c r="T697" s="712">
        <f t="shared" si="186"/>
        <v>1281.0425387805799</v>
      </c>
    </row>
    <row r="698" spans="2:20">
      <c r="B698" s="582">
        <v>624</v>
      </c>
      <c r="C698" s="712">
        <f t="shared" si="171"/>
        <v>9.0818620956705089</v>
      </c>
      <c r="D698" s="712">
        <f t="shared" si="172"/>
        <v>1562.1620999062313</v>
      </c>
      <c r="E698" s="712">
        <f t="shared" si="173"/>
        <v>1127.7355695237679</v>
      </c>
      <c r="F698" s="712">
        <f t="shared" si="174"/>
        <v>770.32863704416854</v>
      </c>
      <c r="G698" s="712">
        <f t="shared" si="175"/>
        <v>511.97214143834753</v>
      </c>
      <c r="H698" s="719">
        <f t="shared" si="176"/>
        <v>326.68029895379425</v>
      </c>
      <c r="I698" s="712">
        <f t="shared" si="177"/>
        <v>325.28069682984744</v>
      </c>
      <c r="J698" s="712">
        <f t="shared" si="178"/>
        <v>324.28513308863256</v>
      </c>
      <c r="K698" s="712">
        <f t="shared" si="179"/>
        <v>323.68819142607776</v>
      </c>
      <c r="L698" s="712">
        <f t="shared" si="180"/>
        <v>323.48657020426594</v>
      </c>
      <c r="N698" s="582">
        <v>624</v>
      </c>
      <c r="O698" s="712">
        <f t="shared" si="181"/>
        <v>9.0818620956705089</v>
      </c>
      <c r="P698" s="712">
        <f t="shared" si="182"/>
        <v>1307.4179634984089</v>
      </c>
      <c r="Q698" s="712">
        <f t="shared" si="183"/>
        <v>1296.4166959685026</v>
      </c>
      <c r="R698" s="712">
        <f t="shared" si="184"/>
        <v>1288.4379793110097</v>
      </c>
      <c r="S698" s="712">
        <f t="shared" si="185"/>
        <v>1283.5524800591877</v>
      </c>
      <c r="T698" s="712">
        <f t="shared" si="186"/>
        <v>1281.8026314913627</v>
      </c>
    </row>
    <row r="699" spans="2:20">
      <c r="B699" s="582">
        <v>625</v>
      </c>
      <c r="C699" s="712">
        <f t="shared" si="171"/>
        <v>9.0964163618494673</v>
      </c>
      <c r="D699" s="712">
        <f t="shared" si="172"/>
        <v>1562.2128993119964</v>
      </c>
      <c r="E699" s="712">
        <f t="shared" si="173"/>
        <v>1128.0829243755663</v>
      </c>
      <c r="F699" s="712">
        <f t="shared" si="174"/>
        <v>770.77534996864063</v>
      </c>
      <c r="G699" s="712">
        <f t="shared" si="175"/>
        <v>512.30165967068945</v>
      </c>
      <c r="H699" s="719">
        <f t="shared" si="176"/>
        <v>326.77939458621114</v>
      </c>
      <c r="I699" s="712">
        <f t="shared" si="177"/>
        <v>325.37799328158354</v>
      </c>
      <c r="J699" s="712">
        <f t="shared" si="178"/>
        <v>324.38112524060352</v>
      </c>
      <c r="K699" s="712">
        <f t="shared" si="179"/>
        <v>323.78338851087688</v>
      </c>
      <c r="L699" s="712">
        <f t="shared" si="180"/>
        <v>323.5814900648021</v>
      </c>
      <c r="N699" s="582">
        <v>625</v>
      </c>
      <c r="O699" s="712">
        <f t="shared" si="181"/>
        <v>9.0964163618494673</v>
      </c>
      <c r="P699" s="712">
        <f t="shared" si="182"/>
        <v>1308.1221630142031</v>
      </c>
      <c r="Q699" s="712">
        <f t="shared" si="183"/>
        <v>1297.1445562106142</v>
      </c>
      <c r="R699" s="712">
        <f t="shared" si="184"/>
        <v>1289.1828567555365</v>
      </c>
      <c r="S699" s="712">
        <f t="shared" si="185"/>
        <v>1284.3075758581904</v>
      </c>
      <c r="T699" s="712">
        <f t="shared" si="186"/>
        <v>1282.5610535291596</v>
      </c>
    </row>
    <row r="700" spans="2:20">
      <c r="B700" s="582">
        <v>626</v>
      </c>
      <c r="C700" s="712">
        <f t="shared" si="171"/>
        <v>9.1109706280284257</v>
      </c>
      <c r="D700" s="712">
        <f t="shared" si="172"/>
        <v>1562.2635667817638</v>
      </c>
      <c r="E700" s="712">
        <f t="shared" si="173"/>
        <v>1128.429389876261</v>
      </c>
      <c r="F700" s="712">
        <f t="shared" si="174"/>
        <v>771.22108625008184</v>
      </c>
      <c r="G700" s="712">
        <f t="shared" si="175"/>
        <v>512.63066725036367</v>
      </c>
      <c r="H700" s="719">
        <f t="shared" si="176"/>
        <v>326.87860457465308</v>
      </c>
      <c r="I700" s="712">
        <f t="shared" si="177"/>
        <v>325.47540890555467</v>
      </c>
      <c r="J700" s="712">
        <f t="shared" si="178"/>
        <v>324.47724002083589</v>
      </c>
      <c r="K700" s="712">
        <f t="shared" si="179"/>
        <v>323.87871029738687</v>
      </c>
      <c r="L700" s="712">
        <f t="shared" si="180"/>
        <v>323.67653530472353</v>
      </c>
      <c r="N700" s="582">
        <v>626</v>
      </c>
      <c r="O700" s="712">
        <f t="shared" si="181"/>
        <v>9.1109706280284257</v>
      </c>
      <c r="P700" s="712">
        <f t="shared" si="182"/>
        <v>1308.8248147094603</v>
      </c>
      <c r="Q700" s="712">
        <f t="shared" si="183"/>
        <v>1297.8708166262481</v>
      </c>
      <c r="R700" s="712">
        <f t="shared" si="184"/>
        <v>1289.9260969700163</v>
      </c>
      <c r="S700" s="712">
        <f t="shared" si="185"/>
        <v>1285.0610119673481</v>
      </c>
      <c r="T700" s="712">
        <f t="shared" si="186"/>
        <v>1283.3178085660857</v>
      </c>
    </row>
    <row r="701" spans="2:20">
      <c r="B701" s="582">
        <v>627</v>
      </c>
      <c r="C701" s="712">
        <f t="shared" si="171"/>
        <v>9.1255248942073859</v>
      </c>
      <c r="D701" s="712">
        <f t="shared" si="172"/>
        <v>1562.314102773629</v>
      </c>
      <c r="E701" s="712">
        <f t="shared" si="173"/>
        <v>1128.7749690480769</v>
      </c>
      <c r="F701" s="712">
        <f t="shared" si="174"/>
        <v>771.66584838377014</v>
      </c>
      <c r="G701" s="712">
        <f t="shared" si="175"/>
        <v>512.95916489453555</v>
      </c>
      <c r="H701" s="719">
        <f t="shared" si="176"/>
        <v>326.97792859926022</v>
      </c>
      <c r="I701" s="712">
        <f t="shared" si="177"/>
        <v>325.57294337421519</v>
      </c>
      <c r="J701" s="712">
        <f t="shared" si="178"/>
        <v>324.57347709639146</v>
      </c>
      <c r="K701" s="712">
        <f t="shared" si="179"/>
        <v>323.97415644949126</v>
      </c>
      <c r="L701" s="712">
        <f t="shared" si="180"/>
        <v>323.77170558690034</v>
      </c>
      <c r="N701" s="582">
        <v>627</v>
      </c>
      <c r="O701" s="712">
        <f t="shared" si="181"/>
        <v>9.1255248942073859</v>
      </c>
      <c r="P701" s="712">
        <f t="shared" si="182"/>
        <v>1309.5259219862678</v>
      </c>
      <c r="Q701" s="712">
        <f t="shared" si="183"/>
        <v>1298.5954807318003</v>
      </c>
      <c r="R701" s="712">
        <f t="shared" si="184"/>
        <v>1290.6677035530574</v>
      </c>
      <c r="S701" s="712">
        <f t="shared" si="185"/>
        <v>1285.8127920346355</v>
      </c>
      <c r="T701" s="712">
        <f t="shared" si="186"/>
        <v>1284.0729002661851</v>
      </c>
    </row>
    <row r="702" spans="2:20">
      <c r="B702" s="582">
        <v>628</v>
      </c>
      <c r="C702" s="712">
        <f t="shared" si="171"/>
        <v>9.1400791603863443</v>
      </c>
      <c r="D702" s="712">
        <f t="shared" si="172"/>
        <v>1562.364507743504</v>
      </c>
      <c r="E702" s="712">
        <f t="shared" si="173"/>
        <v>1129.1196648992977</v>
      </c>
      <c r="F702" s="712">
        <f t="shared" si="174"/>
        <v>772.10963885934041</v>
      </c>
      <c r="G702" s="712">
        <f t="shared" si="175"/>
        <v>513.2871533237128</v>
      </c>
      <c r="H702" s="719">
        <f t="shared" si="176"/>
        <v>327.07736634074956</v>
      </c>
      <c r="I702" s="712">
        <f t="shared" si="177"/>
        <v>325.67059636057161</v>
      </c>
      <c r="J702" s="712">
        <f t="shared" si="178"/>
        <v>324.66983613486525</v>
      </c>
      <c r="K702" s="712">
        <f t="shared" si="179"/>
        <v>324.0697266315949</v>
      </c>
      <c r="L702" s="712">
        <f t="shared" si="180"/>
        <v>323.86700057471944</v>
      </c>
      <c r="N702" s="582">
        <v>628</v>
      </c>
      <c r="O702" s="712">
        <f t="shared" si="181"/>
        <v>9.1400791603863443</v>
      </c>
      <c r="P702" s="712">
        <f t="shared" si="182"/>
        <v>1310.2254882392356</v>
      </c>
      <c r="Q702" s="712">
        <f t="shared" si="183"/>
        <v>1299.3185520359375</v>
      </c>
      <c r="R702" s="712">
        <f t="shared" si="184"/>
        <v>1291.4076800953585</v>
      </c>
      <c r="S702" s="712">
        <f t="shared" si="185"/>
        <v>1286.5629197000094</v>
      </c>
      <c r="T702" s="712">
        <f t="shared" si="186"/>
        <v>1284.8263322854491</v>
      </c>
    </row>
    <row r="703" spans="2:20">
      <c r="B703" s="582">
        <v>629</v>
      </c>
      <c r="C703" s="712">
        <f t="shared" si="171"/>
        <v>9.1546334265653044</v>
      </c>
      <c r="D703" s="712">
        <f t="shared" si="172"/>
        <v>1562.4147821451322</v>
      </c>
      <c r="E703" s="712">
        <f t="shared" si="173"/>
        <v>1129.4634804243581</v>
      </c>
      <c r="F703" s="712">
        <f t="shared" si="174"/>
        <v>772.55246016078809</v>
      </c>
      <c r="G703" s="712">
        <f t="shared" si="175"/>
        <v>513.61463326169235</v>
      </c>
      <c r="H703" s="719">
        <f t="shared" si="176"/>
        <v>327.17691748041597</v>
      </c>
      <c r="I703" s="712">
        <f t="shared" si="177"/>
        <v>325.76836753818407</v>
      </c>
      <c r="J703" s="712">
        <f t="shared" si="178"/>
        <v>324.76631680438715</v>
      </c>
      <c r="K703" s="712">
        <f t="shared" si="179"/>
        <v>324.16542050862574</v>
      </c>
      <c r="L703" s="712">
        <f t="shared" si="180"/>
        <v>323.96241993208696</v>
      </c>
      <c r="N703" s="582">
        <v>629</v>
      </c>
      <c r="O703" s="712">
        <f t="shared" si="181"/>
        <v>9.1546334265653044</v>
      </c>
      <c r="P703" s="712">
        <f t="shared" si="182"/>
        <v>1310.9235168555119</v>
      </c>
      <c r="Q703" s="712">
        <f t="shared" si="183"/>
        <v>1300.0400340396145</v>
      </c>
      <c r="R703" s="712">
        <f t="shared" si="184"/>
        <v>1292.1460301797263</v>
      </c>
      <c r="S703" s="712">
        <f t="shared" si="185"/>
        <v>1287.3113985954251</v>
      </c>
      <c r="T703" s="712">
        <f t="shared" si="186"/>
        <v>1285.5781082718322</v>
      </c>
    </row>
    <row r="704" spans="2:20">
      <c r="B704" s="582">
        <v>630</v>
      </c>
      <c r="C704" s="712">
        <f t="shared" si="171"/>
        <v>9.1691876927442628</v>
      </c>
      <c r="D704" s="712">
        <f t="shared" si="172"/>
        <v>1562.4649264301031</v>
      </c>
      <c r="E704" s="712">
        <f t="shared" si="173"/>
        <v>1129.8064186039314</v>
      </c>
      <c r="F704" s="712">
        <f t="shared" si="174"/>
        <v>772.99431476647226</v>
      </c>
      <c r="G704" s="712">
        <f t="shared" si="175"/>
        <v>513.94160543550777</v>
      </c>
      <c r="H704" s="719">
        <f t="shared" si="176"/>
        <v>327.27658170013297</v>
      </c>
      <c r="I704" s="712">
        <f t="shared" si="177"/>
        <v>325.86625658116759</v>
      </c>
      <c r="J704" s="712">
        <f t="shared" si="178"/>
        <v>324.86291877362368</v>
      </c>
      <c r="K704" s="712">
        <f t="shared" si="179"/>
        <v>324.26123774603661</v>
      </c>
      <c r="L704" s="712">
        <f t="shared" si="180"/>
        <v>324.05796332342993</v>
      </c>
    </row>
    <row r="705" spans="2:12">
      <c r="B705" s="582">
        <v>631</v>
      </c>
      <c r="C705" s="712">
        <f t="shared" si="171"/>
        <v>9.183741958923223</v>
      </c>
      <c r="D705" s="712">
        <f t="shared" si="172"/>
        <v>1562.5149410478664</v>
      </c>
      <c r="E705" s="712">
        <f t="shared" si="173"/>
        <v>1130.1484824050196</v>
      </c>
      <c r="F705" s="712">
        <f t="shared" si="174"/>
        <v>773.43520514911904</v>
      </c>
      <c r="G705" s="712">
        <f t="shared" si="175"/>
        <v>514.26807057537758</v>
      </c>
      <c r="H705" s="719">
        <f t="shared" si="176"/>
        <v>327.37635868235361</v>
      </c>
      <c r="I705" s="712">
        <f t="shared" si="177"/>
        <v>325.9642631641936</v>
      </c>
      <c r="J705" s="712">
        <f t="shared" si="178"/>
        <v>324.95964171177945</v>
      </c>
      <c r="K705" s="712">
        <f t="shared" si="179"/>
        <v>324.3571780098074</v>
      </c>
      <c r="L705" s="712">
        <f t="shared" si="180"/>
        <v>324.15363041369818</v>
      </c>
    </row>
    <row r="706" spans="2:12">
      <c r="B706" s="582">
        <v>632</v>
      </c>
      <c r="C706" s="712">
        <f t="shared" si="171"/>
        <v>9.1982962251021814</v>
      </c>
      <c r="D706" s="712">
        <f t="shared" si="172"/>
        <v>1562.5648264457463</v>
      </c>
      <c r="E706" s="712">
        <f t="shared" si="173"/>
        <v>1130.4896747810415</v>
      </c>
      <c r="F706" s="712">
        <f t="shared" si="174"/>
        <v>773.87513377582513</v>
      </c>
      <c r="G706" s="712">
        <f t="shared" si="175"/>
        <v>514.59402941465351</v>
      </c>
      <c r="H706" s="719">
        <f t="shared" si="176"/>
        <v>327.47624811011144</v>
      </c>
      <c r="I706" s="712">
        <f t="shared" si="177"/>
        <v>326.0623869624909</v>
      </c>
      <c r="J706" s="712">
        <f t="shared" si="178"/>
        <v>325.05648528859911</v>
      </c>
      <c r="K706" s="712">
        <f t="shared" si="179"/>
        <v>324.45324096644629</v>
      </c>
      <c r="L706" s="712">
        <f t="shared" si="180"/>
        <v>324.24942086836643</v>
      </c>
    </row>
    <row r="707" spans="2:12">
      <c r="B707" s="582">
        <v>633</v>
      </c>
      <c r="C707" s="712">
        <f t="shared" si="171"/>
        <v>9.2128504912811398</v>
      </c>
      <c r="D707" s="712">
        <f t="shared" si="172"/>
        <v>1562.6145830689557</v>
      </c>
      <c r="E707" s="712">
        <f t="shared" si="173"/>
        <v>1130.8299986719203</v>
      </c>
      <c r="F707" s="712">
        <f t="shared" si="174"/>
        <v>774.3141031080612</v>
      </c>
      <c r="G707" s="712">
        <f t="shared" si="175"/>
        <v>514.91948268976955</v>
      </c>
      <c r="H707" s="719">
        <f t="shared" si="176"/>
        <v>327.5762496670211</v>
      </c>
      <c r="I707" s="712">
        <f t="shared" si="177"/>
        <v>326.16062765184705</v>
      </c>
      <c r="J707" s="712">
        <f t="shared" si="178"/>
        <v>325.15344917436846</v>
      </c>
      <c r="K707" s="712">
        <f t="shared" si="179"/>
        <v>324.5494262829921</v>
      </c>
      <c r="L707" s="712">
        <f t="shared" si="180"/>
        <v>324.3453343534357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  <pageSetUpPr autoPageBreaks="0"/>
  </sheetPr>
  <dimension ref="B3:AI910"/>
  <sheetViews>
    <sheetView showGridLines="0" zoomScale="85" zoomScaleNormal="85" workbookViewId="0">
      <selection activeCell="K28" sqref="K28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0.95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1634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895.15968661269528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4.9969130252874665</v>
      </c>
      <c r="L18" s="133" t="s">
        <v>127</v>
      </c>
      <c r="O18" s="131" t="s">
        <v>156</v>
      </c>
      <c r="P18" s="132">
        <f>pmax/0.006895</f>
        <v>724.71544964285226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0.40339112088573409</v>
      </c>
      <c r="L19" s="136" t="s">
        <v>91</v>
      </c>
      <c r="O19" s="134" t="s">
        <v>157</v>
      </c>
      <c r="P19" s="141">
        <f>tbout</f>
        <v>0.40339112088573409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0.42288626873487412</v>
      </c>
      <c r="L20" s="139" t="s">
        <v>91</v>
      </c>
      <c r="O20" s="137" t="s">
        <v>158</v>
      </c>
      <c r="P20" s="138">
        <f>tthr</f>
        <v>0.42288626873487412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4.9969130252874665</v>
      </c>
      <c r="AC22" s="381" t="s">
        <v>127</v>
      </c>
    </row>
    <row r="23" spans="2:35" ht="13">
      <c r="E23" s="50"/>
      <c r="G23" s="108">
        <f>D862</f>
        <v>5.0484061375755118E-12</v>
      </c>
      <c r="J23" s="109">
        <v>4.1479037976894969E-4</v>
      </c>
      <c r="K23" s="95" t="s">
        <v>254</v>
      </c>
    </row>
    <row r="24" spans="2:35">
      <c r="B24" s="51" t="s">
        <v>145</v>
      </c>
      <c r="C24" s="84">
        <v>6.6426858513120249E-3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5.5399999999999991</v>
      </c>
      <c r="E28" s="40">
        <f>dio</f>
        <v>20</v>
      </c>
      <c r="F28" s="40">
        <f>do</f>
        <v>31.08</v>
      </c>
      <c r="G28" s="3">
        <f>lgo</f>
        <v>226.4</v>
      </c>
      <c r="H28" s="3">
        <f t="shared" ref="H28:H39" si="0">PI()/4*(dto+erate*(two-D28)/two)^2</f>
        <v>81.256230789298584</v>
      </c>
      <c r="I28">
        <f t="shared" ref="I28:I91" si="1">H28/1000^2</f>
        <v>8.1256230789298584E-5</v>
      </c>
      <c r="J28" s="4">
        <f t="shared" ref="J28:J39" si="2">PI()/4*dc^2-PI()/4*(F28^2-E28^2)</f>
        <v>314.15926535897933</v>
      </c>
      <c r="K28" s="40">
        <f t="shared" ref="K28:K39" si="3">J28/H28</f>
        <v>3.8662790817064825</v>
      </c>
      <c r="L28" s="40">
        <f t="shared" ref="L28:L91" si="4">IF((gstar-K28)&lt;0,0,gstar-K28)</f>
        <v>2.1337209182935175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100636.83105809627</v>
      </c>
      <c r="S28">
        <f t="shared" ref="S28:S91" si="9">R28/1000^3</f>
        <v>1.0063683105809627E-4</v>
      </c>
      <c r="T28" s="41">
        <f t="shared" ref="T28:T91" si="10">(vc/1000^3-S28)</f>
        <v>7.9167540983787562E-5</v>
      </c>
      <c r="U28" s="42">
        <f t="shared" ref="U28:U39" si="11">rhopgrain*R28/1000^2</f>
        <v>0.18059782517530665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6.6426858513120249E-3</v>
      </c>
      <c r="D29" s="10">
        <f t="shared" ref="D29:D39" si="20">(F29-E29)/2</f>
        <v>5.5333573141486863</v>
      </c>
      <c r="E29" s="40">
        <f t="shared" ref="E29:E39" si="21">E28+ci*2*xincp</f>
        <v>20.013285371702626</v>
      </c>
      <c r="F29" s="40">
        <f t="shared" ref="F29:F39" si="22">F28-osi*2*xincp</f>
        <v>31.08</v>
      </c>
      <c r="G29" s="3">
        <f t="shared" ref="G29:G39" si="23">G28-ei*n*2*xincp</f>
        <v>226.34685851318952</v>
      </c>
      <c r="H29" s="3">
        <f t="shared" si="0"/>
        <v>81.256230789298584</v>
      </c>
      <c r="I29">
        <f t="shared" si="1"/>
        <v>8.1256230789298584E-5</v>
      </c>
      <c r="J29" s="4">
        <f t="shared" si="2"/>
        <v>314.57677624403181</v>
      </c>
      <c r="K29" s="40">
        <f t="shared" si="3"/>
        <v>3.8714172831834262</v>
      </c>
      <c r="L29" s="40">
        <f t="shared" si="4"/>
        <v>2.1285827168165738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1.6710334693929663E-3</v>
      </c>
      <c r="R29" s="4">
        <f t="shared" si="8"/>
        <v>100518.70691324447</v>
      </c>
      <c r="S29">
        <f t="shared" si="9"/>
        <v>1.0051870691324447E-4</v>
      </c>
      <c r="T29" s="41">
        <f t="shared" si="10"/>
        <v>7.9285665128639364E-5</v>
      </c>
      <c r="U29" s="42">
        <f t="shared" si="11"/>
        <v>0.18038584549116285</v>
      </c>
      <c r="V29" s="42">
        <f t="shared" ref="V29:V39" si="26">(U28-U29)/(Q29-Q28)</f>
        <v>0.12685543888046941</v>
      </c>
      <c r="W29" s="42">
        <f t="shared" ref="W29:W39" si="27">IF(V29&lt;AI29,IF(AB28&gt;pbd,AI29,0),AI29)</f>
        <v>0</v>
      </c>
      <c r="X29" s="42">
        <f t="shared" si="12"/>
        <v>0.12685543888046941</v>
      </c>
      <c r="Y29" s="42">
        <f>IF((X29*(Q29-Q28)+Y28)&lt;0,0,X29*(Q29-Q28)+Y28)</f>
        <v>2.1197968414379817E-4</v>
      </c>
      <c r="Z29" s="10">
        <f t="shared" si="13"/>
        <v>2.6736192954913789</v>
      </c>
      <c r="AA29">
        <f t="shared" si="14"/>
        <v>965381.75450539822</v>
      </c>
      <c r="AB29" s="10">
        <f t="shared" si="15"/>
        <v>0.9653817545053982</v>
      </c>
      <c r="AC29" s="10">
        <f t="shared" si="16"/>
        <v>0.86438175450539823</v>
      </c>
      <c r="AD29" s="3">
        <f t="shared" si="17"/>
        <v>125.36356120455376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1.328537170262405E-2</v>
      </c>
      <c r="D30" s="10">
        <f t="shared" si="20"/>
        <v>5.5267146282973734</v>
      </c>
      <c r="E30" s="40">
        <f t="shared" si="21"/>
        <v>20.026570743405252</v>
      </c>
      <c r="F30" s="40">
        <f t="shared" si="22"/>
        <v>31.08</v>
      </c>
      <c r="G30" s="3">
        <f t="shared" si="23"/>
        <v>226.29371702637903</v>
      </c>
      <c r="H30" s="3">
        <f t="shared" si="0"/>
        <v>81.256230789298584</v>
      </c>
      <c r="I30">
        <f t="shared" si="1"/>
        <v>8.1256230789298584E-5</v>
      </c>
      <c r="J30" s="4">
        <f t="shared" si="2"/>
        <v>314.99456437636599</v>
      </c>
      <c r="K30" s="40">
        <f t="shared" si="3"/>
        <v>3.8765588966729512</v>
      </c>
      <c r="L30" s="40">
        <f t="shared" si="4"/>
        <v>2.1234411033270488</v>
      </c>
      <c r="M30" s="10">
        <f t="shared" si="24"/>
        <v>0.9653817545053982</v>
      </c>
      <c r="N30" s="10">
        <f t="shared" si="5"/>
        <v>8.26</v>
      </c>
      <c r="O30" s="10">
        <f t="shared" si="6"/>
        <v>0.31900000000000001</v>
      </c>
      <c r="P30" s="10">
        <f t="shared" si="7"/>
        <v>8.1676864251808752</v>
      </c>
      <c r="Q30" s="42">
        <f t="shared" si="25"/>
        <v>2.4843220196037958E-3</v>
      </c>
      <c r="R30" s="4">
        <f t="shared" si="8"/>
        <v>100400.56440337315</v>
      </c>
      <c r="S30">
        <f t="shared" si="9"/>
        <v>1.0040056440337315E-4</v>
      </c>
      <c r="T30" s="41">
        <f t="shared" si="10"/>
        <v>7.9403807638510687E-5</v>
      </c>
      <c r="U30" s="42">
        <f t="shared" si="11"/>
        <v>0.1801738328500733</v>
      </c>
      <c r="V30" s="42">
        <f t="shared" si="26"/>
        <v>0.26068563369617553</v>
      </c>
      <c r="W30" s="42">
        <f t="shared" si="27"/>
        <v>7.8462428977253931E-2</v>
      </c>
      <c r="X30" s="42">
        <f t="shared" si="12"/>
        <v>0.18222320471892162</v>
      </c>
      <c r="Y30" s="42">
        <f t="shared" ref="Y30:Y93" si="29">IF((X30*(Q30-Q29)+Y29)&lt;0,0,X30*(Q30-Q29)+Y29)</f>
        <v>3.6017973012442112E-4</v>
      </c>
      <c r="Z30" s="10">
        <f t="shared" si="13"/>
        <v>4.5360511143767202</v>
      </c>
      <c r="AA30">
        <f t="shared" si="14"/>
        <v>1567506.4047761168</v>
      </c>
      <c r="AB30" s="10">
        <f t="shared" si="15"/>
        <v>1.5675064047761169</v>
      </c>
      <c r="AC30" s="10">
        <f t="shared" si="16"/>
        <v>1.4665064047761169</v>
      </c>
      <c r="AD30" s="3">
        <f t="shared" si="17"/>
        <v>212.69128423148902</v>
      </c>
      <c r="AI30" s="94">
        <f t="shared" si="28"/>
        <v>7.8462428977253931E-2</v>
      </c>
    </row>
    <row r="31" spans="2:35">
      <c r="B31" s="39">
        <f t="shared" si="18"/>
        <v>3</v>
      </c>
      <c r="C31" s="42">
        <f t="shared" si="19"/>
        <v>1.9928057553936077E-2</v>
      </c>
      <c r="D31" s="10">
        <f t="shared" si="20"/>
        <v>5.5200719424460605</v>
      </c>
      <c r="E31" s="40">
        <f t="shared" si="21"/>
        <v>20.039856115107877</v>
      </c>
      <c r="F31" s="40">
        <f t="shared" si="22"/>
        <v>31.08</v>
      </c>
      <c r="G31" s="3">
        <f t="shared" si="23"/>
        <v>226.24057553956854</v>
      </c>
      <c r="H31" s="3">
        <f t="shared" si="0"/>
        <v>81.256230789298584</v>
      </c>
      <c r="I31">
        <f t="shared" si="1"/>
        <v>8.1256230789298584E-5</v>
      </c>
      <c r="J31" s="4">
        <f t="shared" si="2"/>
        <v>315.4126297559817</v>
      </c>
      <c r="K31" s="40">
        <f t="shared" si="3"/>
        <v>3.881703922175054</v>
      </c>
      <c r="L31" s="40">
        <f t="shared" si="4"/>
        <v>2.118296077824946</v>
      </c>
      <c r="M31" s="10">
        <f t="shared" si="24"/>
        <v>1.5675064047761169</v>
      </c>
      <c r="N31" s="10">
        <f t="shared" si="5"/>
        <v>8.26</v>
      </c>
      <c r="O31" s="10">
        <f t="shared" si="6"/>
        <v>0.31900000000000001</v>
      </c>
      <c r="P31" s="10">
        <f t="shared" si="7"/>
        <v>9.5334879436617044</v>
      </c>
      <c r="Q31" s="42">
        <f t="shared" si="25"/>
        <v>3.1810959485757606E-3</v>
      </c>
      <c r="R31" s="4">
        <f t="shared" si="8"/>
        <v>100282.40357268233</v>
      </c>
      <c r="S31">
        <f t="shared" si="9"/>
        <v>1.0028240357268234E-4</v>
      </c>
      <c r="T31" s="41">
        <f t="shared" si="10"/>
        <v>7.9521968469201495E-5</v>
      </c>
      <c r="U31" s="42">
        <f t="shared" si="11"/>
        <v>0.17996178733135706</v>
      </c>
      <c r="V31" s="42">
        <f t="shared" si="26"/>
        <v>0.30432470260345013</v>
      </c>
      <c r="W31" s="42">
        <f t="shared" si="27"/>
        <v>0.13311902296604466</v>
      </c>
      <c r="X31" s="42">
        <f t="shared" si="12"/>
        <v>0.17120567963740546</v>
      </c>
      <c r="Y31" s="42">
        <f t="shared" si="29"/>
        <v>4.7947138418769162E-4</v>
      </c>
      <c r="Z31" s="10">
        <f t="shared" si="13"/>
        <v>6.0294204660362345</v>
      </c>
      <c r="AA31">
        <f t="shared" si="14"/>
        <v>2050313.0715625337</v>
      </c>
      <c r="AB31" s="10">
        <f t="shared" si="15"/>
        <v>2.0503130715625337</v>
      </c>
      <c r="AC31" s="10">
        <f t="shared" si="16"/>
        <v>1.9493130715625338</v>
      </c>
      <c r="AD31" s="3">
        <f t="shared" si="17"/>
        <v>282.71400602792369</v>
      </c>
      <c r="AI31" s="94">
        <f t="shared" si="28"/>
        <v>0.13311902296604466</v>
      </c>
    </row>
    <row r="32" spans="2:35">
      <c r="B32" s="39">
        <f t="shared" si="18"/>
        <v>4</v>
      </c>
      <c r="C32" s="42">
        <f t="shared" si="19"/>
        <v>2.65707434052481E-2</v>
      </c>
      <c r="D32" s="10">
        <f t="shared" si="20"/>
        <v>5.5134292565947476</v>
      </c>
      <c r="E32" s="40">
        <f t="shared" si="21"/>
        <v>20.053141486810503</v>
      </c>
      <c r="F32" s="40">
        <f t="shared" si="22"/>
        <v>31.08</v>
      </c>
      <c r="G32" s="3">
        <f t="shared" si="23"/>
        <v>226.18743405275805</v>
      </c>
      <c r="H32" s="3">
        <f t="shared" si="0"/>
        <v>81.256230789298584</v>
      </c>
      <c r="I32">
        <f t="shared" si="1"/>
        <v>8.1256230789298584E-5</v>
      </c>
      <c r="J32" s="4">
        <f t="shared" si="2"/>
        <v>315.830972382879</v>
      </c>
      <c r="K32" s="40">
        <f t="shared" si="3"/>
        <v>3.886852359689736</v>
      </c>
      <c r="L32" s="40">
        <f t="shared" si="4"/>
        <v>2.113147640310264</v>
      </c>
      <c r="M32" s="10">
        <f t="shared" si="24"/>
        <v>2.0503130715625337</v>
      </c>
      <c r="N32" s="10">
        <f t="shared" si="5"/>
        <v>8.26</v>
      </c>
      <c r="O32" s="10">
        <f t="shared" si="6"/>
        <v>0.31900000000000001</v>
      </c>
      <c r="P32" s="10">
        <f t="shared" si="7"/>
        <v>10.386056597576909</v>
      </c>
      <c r="Q32" s="42">
        <f t="shared" si="25"/>
        <v>3.8206732307621274E-3</v>
      </c>
      <c r="R32" s="4">
        <f t="shared" si="8"/>
        <v>100164.22446537201</v>
      </c>
      <c r="S32">
        <f t="shared" si="9"/>
        <v>1.0016422446537202E-4</v>
      </c>
      <c r="T32" s="41">
        <f t="shared" si="10"/>
        <v>7.9640147576511819E-5</v>
      </c>
      <c r="U32" s="42">
        <f t="shared" si="11"/>
        <v>0.17974970901433332</v>
      </c>
      <c r="V32" s="42">
        <f t="shared" si="26"/>
        <v>0.33159138532682808</v>
      </c>
      <c r="W32" s="42">
        <f t="shared" si="27"/>
        <v>0.17694477889509044</v>
      </c>
      <c r="X32" s="42">
        <f t="shared" si="12"/>
        <v>0.15464660643173764</v>
      </c>
      <c r="Y32" s="42">
        <f t="shared" si="29"/>
        <v>5.783798404286471E-4</v>
      </c>
      <c r="Z32" s="10">
        <f t="shared" si="13"/>
        <v>7.2624154779847245</v>
      </c>
      <c r="AA32">
        <f t="shared" si="14"/>
        <v>2448940.6523559927</v>
      </c>
      <c r="AB32" s="10">
        <f t="shared" si="15"/>
        <v>2.4489406523559927</v>
      </c>
      <c r="AC32" s="10">
        <f t="shared" si="16"/>
        <v>2.3479406523559927</v>
      </c>
      <c r="AD32" s="3">
        <f t="shared" si="17"/>
        <v>340.52801339463275</v>
      </c>
      <c r="AI32" s="94">
        <f t="shared" si="28"/>
        <v>0.17694477889509044</v>
      </c>
    </row>
    <row r="33" spans="2:35">
      <c r="B33" s="39">
        <f t="shared" si="18"/>
        <v>5</v>
      </c>
      <c r="C33" s="42">
        <f t="shared" si="19"/>
        <v>3.3213429256560123E-2</v>
      </c>
      <c r="D33" s="10">
        <f t="shared" si="20"/>
        <v>5.5067865707434347</v>
      </c>
      <c r="E33" s="40">
        <f t="shared" si="21"/>
        <v>20.066426858513129</v>
      </c>
      <c r="F33" s="40">
        <f t="shared" si="22"/>
        <v>31.08</v>
      </c>
      <c r="G33" s="3">
        <f t="shared" si="23"/>
        <v>226.13429256594756</v>
      </c>
      <c r="H33" s="3">
        <f t="shared" si="0"/>
        <v>81.256230789298584</v>
      </c>
      <c r="I33">
        <f t="shared" si="1"/>
        <v>8.1256230789298584E-5</v>
      </c>
      <c r="J33" s="4">
        <f t="shared" si="2"/>
        <v>316.24959225705777</v>
      </c>
      <c r="K33" s="40">
        <f t="shared" si="3"/>
        <v>3.8920042092169962</v>
      </c>
      <c r="L33" s="40">
        <f t="shared" si="4"/>
        <v>2.1079957907830038</v>
      </c>
      <c r="M33" s="10">
        <f t="shared" si="24"/>
        <v>2.4489406523559927</v>
      </c>
      <c r="N33" s="10">
        <f t="shared" si="5"/>
        <v>8.26</v>
      </c>
      <c r="O33" s="10">
        <f t="shared" si="6"/>
        <v>0.31900000000000001</v>
      </c>
      <c r="P33" s="10">
        <f t="shared" si="7"/>
        <v>10.991680914245853</v>
      </c>
      <c r="Q33" s="42">
        <f t="shared" si="25"/>
        <v>4.425010811441232E-3</v>
      </c>
      <c r="R33" s="4">
        <f t="shared" si="8"/>
        <v>100046.02712564221</v>
      </c>
      <c r="S33">
        <f t="shared" si="9"/>
        <v>1.0004602712564221E-4</v>
      </c>
      <c r="T33" s="41">
        <f t="shared" si="10"/>
        <v>7.9758344916241623E-5</v>
      </c>
      <c r="U33" s="42">
        <f t="shared" si="11"/>
        <v>0.17953759797832122</v>
      </c>
      <c r="V33" s="42">
        <f t="shared" si="26"/>
        <v>0.35098104568268645</v>
      </c>
      <c r="W33" s="42">
        <f t="shared" si="27"/>
        <v>0.21312935600278085</v>
      </c>
      <c r="X33" s="42">
        <f t="shared" si="12"/>
        <v>0.1378516896799056</v>
      </c>
      <c r="Y33" s="42">
        <f t="shared" si="29"/>
        <v>6.6168879706232793E-4</v>
      </c>
      <c r="Z33" s="10">
        <f t="shared" si="13"/>
        <v>8.2961701093120936</v>
      </c>
      <c r="AA33">
        <f t="shared" si="14"/>
        <v>2783153.7706790362</v>
      </c>
      <c r="AB33" s="10">
        <f t="shared" si="15"/>
        <v>2.7831537706790361</v>
      </c>
      <c r="AC33" s="10">
        <f t="shared" si="16"/>
        <v>2.6821537706790362</v>
      </c>
      <c r="AD33" s="3">
        <f t="shared" si="17"/>
        <v>388.9998217083446</v>
      </c>
      <c r="AI33" s="94">
        <f t="shared" si="28"/>
        <v>0.21312935600278085</v>
      </c>
    </row>
    <row r="34" spans="2:35">
      <c r="B34" s="39">
        <f t="shared" si="18"/>
        <v>6</v>
      </c>
      <c r="C34" s="42">
        <f t="shared" si="19"/>
        <v>3.9856115107872146E-2</v>
      </c>
      <c r="D34" s="10">
        <f t="shared" si="20"/>
        <v>5.5001438848921218</v>
      </c>
      <c r="E34" s="40">
        <f t="shared" si="21"/>
        <v>20.079712230215755</v>
      </c>
      <c r="F34" s="40">
        <f t="shared" si="22"/>
        <v>31.08</v>
      </c>
      <c r="G34" s="3">
        <f t="shared" si="23"/>
        <v>226.08115107913707</v>
      </c>
      <c r="H34" s="3">
        <f t="shared" si="0"/>
        <v>81.256230789298584</v>
      </c>
      <c r="I34">
        <f t="shared" si="1"/>
        <v>8.1256230789298584E-5</v>
      </c>
      <c r="J34" s="4">
        <f t="shared" si="2"/>
        <v>316.66848937851813</v>
      </c>
      <c r="K34" s="40">
        <f t="shared" si="3"/>
        <v>3.8971594707568351</v>
      </c>
      <c r="L34" s="40">
        <f t="shared" si="4"/>
        <v>2.1028405292431649</v>
      </c>
      <c r="M34" s="10">
        <f t="shared" si="24"/>
        <v>2.7831537706790361</v>
      </c>
      <c r="N34" s="10">
        <f t="shared" si="5"/>
        <v>8.26</v>
      </c>
      <c r="O34" s="10">
        <f t="shared" si="6"/>
        <v>0.31900000000000001</v>
      </c>
      <c r="P34" s="10">
        <f t="shared" si="7"/>
        <v>11.449523550970527</v>
      </c>
      <c r="Q34" s="41">
        <f t="shared" si="25"/>
        <v>5.0051821890309094E-3</v>
      </c>
      <c r="R34" s="4">
        <f t="shared" si="8"/>
        <v>99927.811597692897</v>
      </c>
      <c r="S34">
        <f t="shared" si="9"/>
        <v>9.9927811597692894E-5</v>
      </c>
      <c r="T34" s="41">
        <f t="shared" si="10"/>
        <v>7.9876560444190939E-5</v>
      </c>
      <c r="U34" s="42">
        <f t="shared" si="11"/>
        <v>0.1793254543026398</v>
      </c>
      <c r="V34" s="42">
        <f t="shared" si="26"/>
        <v>0.36565691427725472</v>
      </c>
      <c r="W34" s="42">
        <f t="shared" si="27"/>
        <v>0.24346684626446893</v>
      </c>
      <c r="X34" s="42">
        <f t="shared" si="12"/>
        <v>0.12219006801278579</v>
      </c>
      <c r="Y34" s="42">
        <f t="shared" si="29"/>
        <v>7.3257997714908226E-4</v>
      </c>
      <c r="Z34" s="10">
        <f t="shared" si="13"/>
        <v>9.1714011353922729</v>
      </c>
      <c r="AA34">
        <f t="shared" si="14"/>
        <v>3066116.1696999124</v>
      </c>
      <c r="AB34" s="10">
        <f t="shared" si="15"/>
        <v>3.0661161696999124</v>
      </c>
      <c r="AC34" s="10">
        <f t="shared" si="16"/>
        <v>2.9651161696999124</v>
      </c>
      <c r="AD34" s="3">
        <f t="shared" si="17"/>
        <v>430.03860329222806</v>
      </c>
      <c r="AI34" s="94">
        <f t="shared" si="28"/>
        <v>0.24346684626446893</v>
      </c>
    </row>
    <row r="35" spans="2:35">
      <c r="B35" s="39">
        <f t="shared" si="18"/>
        <v>7</v>
      </c>
      <c r="C35" s="42">
        <f t="shared" si="19"/>
        <v>4.6498800959184169E-2</v>
      </c>
      <c r="D35" s="10">
        <f t="shared" si="20"/>
        <v>5.4935011990408089</v>
      </c>
      <c r="E35" s="40">
        <f t="shared" si="21"/>
        <v>20.09299760191838</v>
      </c>
      <c r="F35" s="40">
        <f t="shared" si="22"/>
        <v>31.08</v>
      </c>
      <c r="G35" s="3">
        <f t="shared" si="23"/>
        <v>226.02800959232658</v>
      </c>
      <c r="H35" s="3">
        <f t="shared" si="0"/>
        <v>81.256230789298584</v>
      </c>
      <c r="I35">
        <f t="shared" si="1"/>
        <v>8.1256230789298584E-5</v>
      </c>
      <c r="J35" s="4">
        <f t="shared" si="2"/>
        <v>317.08766374726008</v>
      </c>
      <c r="K35" s="40">
        <f t="shared" si="3"/>
        <v>3.9023181443092536</v>
      </c>
      <c r="L35" s="40">
        <f t="shared" si="4"/>
        <v>2.0976818556907464</v>
      </c>
      <c r="M35" s="10">
        <f t="shared" si="24"/>
        <v>3.0661161696999124</v>
      </c>
      <c r="N35" s="10">
        <f t="shared" si="5"/>
        <v>8.26</v>
      </c>
      <c r="O35" s="10">
        <f t="shared" si="6"/>
        <v>0.31900000000000001</v>
      </c>
      <c r="P35" s="10">
        <f t="shared" si="7"/>
        <v>11.808692467531293</v>
      </c>
      <c r="Q35" s="41">
        <f t="shared" si="25"/>
        <v>5.5677072839621635E-3</v>
      </c>
      <c r="R35" s="4">
        <f t="shared" si="8"/>
        <v>99809.577925724079</v>
      </c>
      <c r="S35">
        <f t="shared" si="9"/>
        <v>9.9809577925724074E-5</v>
      </c>
      <c r="T35" s="41">
        <f t="shared" si="10"/>
        <v>7.9994794116159759E-5</v>
      </c>
      <c r="U35" s="42">
        <f t="shared" si="11"/>
        <v>0.17911327806660812</v>
      </c>
      <c r="V35" s="42">
        <f t="shared" si="26"/>
        <v>0.37718536993910418</v>
      </c>
      <c r="W35" s="42">
        <f t="shared" si="27"/>
        <v>0.2691521606764013</v>
      </c>
      <c r="X35" s="42">
        <f t="shared" si="12"/>
        <v>0.10803320926270288</v>
      </c>
      <c r="Y35" s="42">
        <f t="shared" si="29"/>
        <v>7.9335136844531221E-4</v>
      </c>
      <c r="Z35" s="10">
        <f t="shared" si="13"/>
        <v>9.9175374749173475</v>
      </c>
      <c r="AA35">
        <f t="shared" si="14"/>
        <v>3307342.2258353224</v>
      </c>
      <c r="AB35" s="10">
        <f t="shared" si="15"/>
        <v>3.3073422258353222</v>
      </c>
      <c r="AC35" s="10">
        <f t="shared" si="16"/>
        <v>3.2063422258353222</v>
      </c>
      <c r="AD35" s="3">
        <f t="shared" si="17"/>
        <v>465.02425320309243</v>
      </c>
      <c r="AI35" s="94">
        <f t="shared" si="28"/>
        <v>0.2691521606764013</v>
      </c>
    </row>
    <row r="36" spans="2:35">
      <c r="B36" s="39">
        <f t="shared" si="18"/>
        <v>8</v>
      </c>
      <c r="C36" s="42">
        <f t="shared" si="19"/>
        <v>5.3141486810496193E-2</v>
      </c>
      <c r="D36" s="10">
        <f t="shared" si="20"/>
        <v>5.486858513189496</v>
      </c>
      <c r="E36" s="40">
        <f t="shared" si="21"/>
        <v>20.106282973621006</v>
      </c>
      <c r="F36" s="40">
        <f t="shared" si="22"/>
        <v>31.08</v>
      </c>
      <c r="G36" s="3">
        <f t="shared" si="23"/>
        <v>225.97486810551609</v>
      </c>
      <c r="H36" s="3">
        <f t="shared" si="0"/>
        <v>81.256230789298584</v>
      </c>
      <c r="I36">
        <f t="shared" si="1"/>
        <v>8.1256230789298584E-5</v>
      </c>
      <c r="J36" s="4">
        <f t="shared" si="2"/>
        <v>317.50711536328362</v>
      </c>
      <c r="K36" s="40">
        <f t="shared" si="3"/>
        <v>3.9074802298742508</v>
      </c>
      <c r="L36" s="40">
        <f t="shared" si="4"/>
        <v>2.0925197701257492</v>
      </c>
      <c r="M36" s="10">
        <f t="shared" si="24"/>
        <v>3.3073422258353222</v>
      </c>
      <c r="N36" s="10">
        <f t="shared" si="5"/>
        <v>8.26</v>
      </c>
      <c r="O36" s="10">
        <f t="shared" si="6"/>
        <v>0.31900000000000001</v>
      </c>
      <c r="P36" s="10">
        <f t="shared" si="7"/>
        <v>12.097451554341385</v>
      </c>
      <c r="Q36" s="42">
        <f t="shared" si="25"/>
        <v>6.1168052341769906E-3</v>
      </c>
      <c r="R36" s="4">
        <f t="shared" si="8"/>
        <v>99691.326153935734</v>
      </c>
      <c r="S36">
        <f t="shared" si="9"/>
        <v>9.9691326153935732E-5</v>
      </c>
      <c r="T36" s="41">
        <f t="shared" si="10"/>
        <v>8.0113045887948101E-5</v>
      </c>
      <c r="U36" s="42">
        <f t="shared" si="11"/>
        <v>0.17890106934954533</v>
      </c>
      <c r="V36" s="42">
        <f t="shared" si="26"/>
        <v>0.38646787331798593</v>
      </c>
      <c r="W36" s="42">
        <f t="shared" si="27"/>
        <v>0.29104894667209585</v>
      </c>
      <c r="X36" s="42">
        <f t="shared" si="12"/>
        <v>9.5418926645890079E-2</v>
      </c>
      <c r="Y36" s="42">
        <f t="shared" si="29"/>
        <v>8.457457054782694E-4</v>
      </c>
      <c r="Z36" s="10">
        <f t="shared" si="13"/>
        <v>10.556903636658509</v>
      </c>
      <c r="AA36">
        <f t="shared" si="14"/>
        <v>3514049.4580838224</v>
      </c>
      <c r="AB36" s="10">
        <f t="shared" si="15"/>
        <v>3.5140494580838224</v>
      </c>
      <c r="AC36" s="10">
        <f t="shared" si="16"/>
        <v>3.4130494580838224</v>
      </c>
      <c r="AD36" s="3">
        <f t="shared" si="17"/>
        <v>495.00354722027879</v>
      </c>
      <c r="AI36" s="94">
        <f t="shared" si="28"/>
        <v>0.29104894667209585</v>
      </c>
    </row>
    <row r="37" spans="2:35">
      <c r="B37" s="39">
        <f t="shared" si="18"/>
        <v>9</v>
      </c>
      <c r="C37" s="42">
        <f t="shared" si="19"/>
        <v>5.9784172661808216E-2</v>
      </c>
      <c r="D37" s="10">
        <f t="shared" si="20"/>
        <v>5.4802158273381831</v>
      </c>
      <c r="E37" s="40">
        <f t="shared" si="21"/>
        <v>20.119568345323632</v>
      </c>
      <c r="F37" s="40">
        <f t="shared" si="22"/>
        <v>31.08</v>
      </c>
      <c r="G37" s="3">
        <f t="shared" si="23"/>
        <v>225.92172661870561</v>
      </c>
      <c r="H37" s="3">
        <f t="shared" si="0"/>
        <v>81.256230789298584</v>
      </c>
      <c r="I37">
        <f t="shared" si="1"/>
        <v>8.1256230789298584E-5</v>
      </c>
      <c r="J37" s="4">
        <f t="shared" si="2"/>
        <v>317.92684422658863</v>
      </c>
      <c r="K37" s="40">
        <f t="shared" si="3"/>
        <v>3.9126457274518263</v>
      </c>
      <c r="L37" s="40">
        <f t="shared" si="4"/>
        <v>2.0873542725481737</v>
      </c>
      <c r="M37" s="10">
        <f t="shared" si="24"/>
        <v>3.5140494580838224</v>
      </c>
      <c r="N37" s="10">
        <f t="shared" si="5"/>
        <v>8.26</v>
      </c>
      <c r="O37" s="10">
        <f t="shared" si="6"/>
        <v>0.31900000000000001</v>
      </c>
      <c r="P37" s="10">
        <f t="shared" si="7"/>
        <v>12.333682310579483</v>
      </c>
      <c r="Q37" s="42">
        <f t="shared" si="25"/>
        <v>6.655386144892853E-3</v>
      </c>
      <c r="R37" s="4">
        <f t="shared" si="8"/>
        <v>99573.056326527905</v>
      </c>
      <c r="S37">
        <f t="shared" si="9"/>
        <v>9.9573056326527905E-5</v>
      </c>
      <c r="T37" s="41">
        <f t="shared" si="10"/>
        <v>8.0231315715355929E-5</v>
      </c>
      <c r="U37" s="42">
        <f t="shared" si="11"/>
        <v>0.17868882823077062</v>
      </c>
      <c r="V37" s="42">
        <f t="shared" si="26"/>
        <v>0.3940747147770442</v>
      </c>
      <c r="W37" s="42">
        <f t="shared" si="27"/>
        <v>0.30981235930181183</v>
      </c>
      <c r="X37" s="42">
        <f t="shared" si="12"/>
        <v>8.4262355475232364E-2</v>
      </c>
      <c r="Y37" s="42">
        <f t="shared" si="29"/>
        <v>8.9112780162918374E-4</v>
      </c>
      <c r="Z37" s="10">
        <f t="shared" si="13"/>
        <v>11.106982275982116</v>
      </c>
      <c r="AA37">
        <f t="shared" si="14"/>
        <v>3691890.013085912</v>
      </c>
      <c r="AB37" s="10">
        <f t="shared" si="15"/>
        <v>3.6918900130859118</v>
      </c>
      <c r="AC37" s="10">
        <f t="shared" si="16"/>
        <v>3.5908900130859118</v>
      </c>
      <c r="AD37" s="3">
        <f t="shared" si="17"/>
        <v>520.79623104944335</v>
      </c>
      <c r="AI37" s="94">
        <f t="shared" si="28"/>
        <v>0.30981235930181183</v>
      </c>
    </row>
    <row r="38" spans="2:35">
      <c r="B38" s="39">
        <f t="shared" si="18"/>
        <v>10</v>
      </c>
      <c r="C38" s="42">
        <f t="shared" si="19"/>
        <v>6.6426858513120246E-2</v>
      </c>
      <c r="D38" s="10">
        <f t="shared" si="20"/>
        <v>5.4735731414868702</v>
      </c>
      <c r="E38" s="40">
        <f t="shared" si="21"/>
        <v>20.132853717026258</v>
      </c>
      <c r="F38" s="40">
        <f t="shared" si="22"/>
        <v>31.08</v>
      </c>
      <c r="G38" s="3">
        <f t="shared" si="23"/>
        <v>225.86858513189512</v>
      </c>
      <c r="H38" s="3">
        <f t="shared" si="0"/>
        <v>81.256230789298584</v>
      </c>
      <c r="I38">
        <f t="shared" si="1"/>
        <v>8.1256230789298584E-5</v>
      </c>
      <c r="J38" s="4">
        <f t="shared" si="2"/>
        <v>318.34685033717523</v>
      </c>
      <c r="K38" s="40">
        <f t="shared" si="3"/>
        <v>3.9178146370419804</v>
      </c>
      <c r="L38" s="40">
        <f t="shared" si="4"/>
        <v>2.0821853629580196</v>
      </c>
      <c r="M38" s="10">
        <f t="shared" si="24"/>
        <v>3.6918900130859118</v>
      </c>
      <c r="N38" s="10">
        <f t="shared" si="5"/>
        <v>8.26</v>
      </c>
      <c r="O38" s="10">
        <f t="shared" si="6"/>
        <v>0.31900000000000001</v>
      </c>
      <c r="P38" s="10">
        <f t="shared" si="7"/>
        <v>12.529461325436452</v>
      </c>
      <c r="Q38" s="42">
        <f t="shared" si="25"/>
        <v>7.1855514631596886E-3</v>
      </c>
      <c r="R38" s="4">
        <f t="shared" si="8"/>
        <v>99454.768487700552</v>
      </c>
      <c r="S38">
        <f t="shared" si="9"/>
        <v>9.9454768487700559E-5</v>
      </c>
      <c r="T38" s="41">
        <f t="shared" si="10"/>
        <v>8.0349603554183275E-5</v>
      </c>
      <c r="U38" s="42">
        <f t="shared" si="11"/>
        <v>0.17847655478960303</v>
      </c>
      <c r="V38" s="42">
        <f t="shared" si="26"/>
        <v>0.40039103625550421</v>
      </c>
      <c r="W38" s="42">
        <f t="shared" si="27"/>
        <v>0.32595546024464844</v>
      </c>
      <c r="X38" s="42">
        <f t="shared" si="12"/>
        <v>7.4435576010855764E-2</v>
      </c>
      <c r="Y38" s="42">
        <f t="shared" si="29"/>
        <v>9.3059096247535432E-4</v>
      </c>
      <c r="Z38" s="10">
        <f t="shared" si="13"/>
        <v>11.581774163301452</v>
      </c>
      <c r="AA38">
        <f t="shared" si="14"/>
        <v>3845390.3432481349</v>
      </c>
      <c r="AB38" s="10">
        <f t="shared" si="15"/>
        <v>3.8453903432481349</v>
      </c>
      <c r="AC38" s="10">
        <f t="shared" si="16"/>
        <v>3.7443903432481349</v>
      </c>
      <c r="AD38" s="3">
        <f t="shared" si="17"/>
        <v>543.05878799827917</v>
      </c>
      <c r="AI38" s="94">
        <f t="shared" si="28"/>
        <v>0.32595546024464844</v>
      </c>
    </row>
    <row r="39" spans="2:35">
      <c r="B39" s="39">
        <f t="shared" si="18"/>
        <v>11</v>
      </c>
      <c r="C39" s="42">
        <f t="shared" si="19"/>
        <v>7.3069544364432276E-2</v>
      </c>
      <c r="D39" s="10">
        <f t="shared" si="20"/>
        <v>5.4669304556355574</v>
      </c>
      <c r="E39" s="40">
        <f t="shared" si="21"/>
        <v>20.146139088728884</v>
      </c>
      <c r="F39" s="40">
        <f t="shared" si="22"/>
        <v>31.08</v>
      </c>
      <c r="G39" s="3">
        <f t="shared" si="23"/>
        <v>225.81544364508463</v>
      </c>
      <c r="H39" s="3">
        <f t="shared" si="0"/>
        <v>81.256230789298584</v>
      </c>
      <c r="I39">
        <f t="shared" si="1"/>
        <v>8.1256230789298584E-5</v>
      </c>
      <c r="J39" s="4">
        <f t="shared" si="2"/>
        <v>318.76713369504347</v>
      </c>
      <c r="K39" s="40">
        <f t="shared" si="3"/>
        <v>3.9229869586447146</v>
      </c>
      <c r="L39" s="40">
        <f t="shared" si="4"/>
        <v>2.0770130413552854</v>
      </c>
      <c r="M39" s="10">
        <f t="shared" si="24"/>
        <v>3.8453903432481349</v>
      </c>
      <c r="N39" s="10">
        <f t="shared" si="5"/>
        <v>8.26</v>
      </c>
      <c r="O39" s="10">
        <f t="shared" si="6"/>
        <v>0.31900000000000001</v>
      </c>
      <c r="P39" s="10">
        <f t="shared" si="7"/>
        <v>12.693343853090122</v>
      </c>
      <c r="Q39" s="42">
        <f t="shared" si="25"/>
        <v>7.7088718685779109E-3</v>
      </c>
      <c r="R39" s="4">
        <f t="shared" si="8"/>
        <v>99336.462681653677</v>
      </c>
      <c r="S39">
        <f t="shared" si="9"/>
        <v>9.9336462681653677E-5</v>
      </c>
      <c r="T39" s="41">
        <f t="shared" si="10"/>
        <v>8.0467909360230157E-5</v>
      </c>
      <c r="U39" s="42">
        <f t="shared" si="11"/>
        <v>0.17826424910536159</v>
      </c>
      <c r="V39" s="42">
        <f t="shared" si="26"/>
        <v>0.40568967317788573</v>
      </c>
      <c r="W39" s="42">
        <f t="shared" si="27"/>
        <v>0.33988912866205978</v>
      </c>
      <c r="X39" s="42">
        <f t="shared" si="12"/>
        <v>6.5800544515825954E-2</v>
      </c>
      <c r="Y39" s="42">
        <f t="shared" si="29"/>
        <v>9.6502573010811611E-4</v>
      </c>
      <c r="Z39" s="10">
        <f t="shared" si="13"/>
        <v>11.992678047443631</v>
      </c>
      <c r="AA39">
        <f t="shared" si="14"/>
        <v>3978235.6667789943</v>
      </c>
      <c r="AB39" s="10">
        <f t="shared" si="15"/>
        <v>3.9782356667789944</v>
      </c>
      <c r="AC39" s="10">
        <f t="shared" si="16"/>
        <v>3.8772356667789944</v>
      </c>
      <c r="AD39" s="3">
        <f t="shared" si="17"/>
        <v>562.32569496432109</v>
      </c>
      <c r="AI39" s="94">
        <f t="shared" si="28"/>
        <v>0.33988912866205978</v>
      </c>
    </row>
    <row r="40" spans="2:35">
      <c r="B40" s="39">
        <f t="shared" ref="B40:B103" si="30">1+B39</f>
        <v>12</v>
      </c>
      <c r="C40" s="42">
        <f t="shared" ref="C40:C103" si="31">xincp+C39</f>
        <v>7.9712230215744306E-2</v>
      </c>
      <c r="D40" s="10">
        <f t="shared" ref="D40:D103" si="32">(F40-E40)/2</f>
        <v>5.4602877697842445</v>
      </c>
      <c r="E40" s="40">
        <f t="shared" ref="E40:E103" si="33">E39+ci*2*xincp</f>
        <v>20.159424460431509</v>
      </c>
      <c r="F40" s="40">
        <f t="shared" ref="F40:F103" si="34">F39-osi*2*xincp</f>
        <v>31.08</v>
      </c>
      <c r="G40" s="3">
        <f t="shared" ref="G40:G103" si="35">G39-ei*n*2*xincp</f>
        <v>225.76230215827414</v>
      </c>
      <c r="H40" s="3">
        <f t="shared" ref="H40:H103" si="36">PI()/4*(dto+erate*(two-D40)/two)^2</f>
        <v>81.256230789298584</v>
      </c>
      <c r="I40">
        <f t="shared" si="1"/>
        <v>8.1256230789298584E-5</v>
      </c>
      <c r="J40" s="4">
        <f t="shared" ref="J40:J103" si="37">PI()/4*dc^2-PI()/4*(F40^2-E40^2)</f>
        <v>319.18769430019319</v>
      </c>
      <c r="K40" s="40">
        <f t="shared" ref="K40:K103" si="38">J40/H40</f>
        <v>3.9281626922600266</v>
      </c>
      <c r="L40" s="40">
        <f t="shared" si="4"/>
        <v>2.0718373077399734</v>
      </c>
      <c r="M40" s="10">
        <f t="shared" ref="M40:M103" si="39">AB39</f>
        <v>3.9782356667789944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12.831614953044571</v>
      </c>
      <c r="Q40" s="42">
        <f t="shared" ref="Q40:Q103" si="41">xincp/P40+Q39</f>
        <v>8.2265530704858526E-3</v>
      </c>
      <c r="R40" s="4">
        <f t="shared" ref="R40:R103" si="42">PI()/4*(F40^2-E40^2)*G40</f>
        <v>99218.138952587295</v>
      </c>
      <c r="S40">
        <f t="shared" si="9"/>
        <v>9.9218138952587295E-5</v>
      </c>
      <c r="T40" s="41">
        <f t="shared" si="10"/>
        <v>8.0586233089296539E-5</v>
      </c>
      <c r="U40" s="42">
        <f t="shared" ref="U40:U103" si="43">rhopgrain*R40/1000^2</f>
        <v>0.17805191125736552</v>
      </c>
      <c r="V40" s="42">
        <f t="shared" ref="V40:V103" si="44">(U39-U40)/(Q40-Q39)</f>
        <v>0.4101710612892388</v>
      </c>
      <c r="W40" s="42">
        <f t="shared" ref="W40:W103" si="45">IF(V40&lt;AI40,IF(AB39&gt;pbd,AI40,0),AI40)</f>
        <v>0.35194788245709407</v>
      </c>
      <c r="X40" s="42">
        <f t="shared" ref="X40:X103" si="46">V40-W40</f>
        <v>5.8223178832144729E-2</v>
      </c>
      <c r="Y40" s="42">
        <f t="shared" si="29"/>
        <v>9.9516677530484183E-4</v>
      </c>
      <c r="Z40" s="10">
        <f t="shared" ref="Z40:Z103" si="47">Y40/T40</f>
        <v>12.349091614719237</v>
      </c>
      <c r="AA40">
        <f t="shared" si="14"/>
        <v>4093464.2578991796</v>
      </c>
      <c r="AB40" s="10">
        <f t="shared" si="15"/>
        <v>4.0934642578991793</v>
      </c>
      <c r="AC40" s="10">
        <f t="shared" si="16"/>
        <v>3.9924642578991794</v>
      </c>
      <c r="AD40" s="3">
        <f t="shared" si="17"/>
        <v>579.0376008555736</v>
      </c>
      <c r="AI40" s="94">
        <f t="shared" si="28"/>
        <v>0.35194788245709407</v>
      </c>
    </row>
    <row r="41" spans="2:35">
      <c r="B41" s="39">
        <f t="shared" si="30"/>
        <v>13</v>
      </c>
      <c r="C41" s="42">
        <f t="shared" si="31"/>
        <v>8.6354916067056336E-2</v>
      </c>
      <c r="D41" s="10">
        <f t="shared" si="32"/>
        <v>5.4536450839329316</v>
      </c>
      <c r="E41" s="40">
        <f t="shared" si="33"/>
        <v>20.172709832134135</v>
      </c>
      <c r="F41" s="40">
        <f t="shared" si="34"/>
        <v>31.08</v>
      </c>
      <c r="G41" s="3">
        <f t="shared" si="35"/>
        <v>225.70916067146365</v>
      </c>
      <c r="H41" s="3">
        <f t="shared" si="36"/>
        <v>81.256230789298584</v>
      </c>
      <c r="I41">
        <f t="shared" si="1"/>
        <v>8.1256230789298584E-5</v>
      </c>
      <c r="J41" s="4">
        <f t="shared" si="37"/>
        <v>319.60853215262443</v>
      </c>
      <c r="K41" s="40">
        <f t="shared" si="38"/>
        <v>3.9333418378879168</v>
      </c>
      <c r="L41" s="40">
        <f t="shared" si="4"/>
        <v>2.0666581621120832</v>
      </c>
      <c r="M41" s="10">
        <f t="shared" si="39"/>
        <v>4.0934642578991793</v>
      </c>
      <c r="N41" s="10">
        <f t="shared" si="5"/>
        <v>8.26</v>
      </c>
      <c r="O41" s="10">
        <f t="shared" si="6"/>
        <v>0.31900000000000001</v>
      </c>
      <c r="P41" s="10">
        <f t="shared" si="40"/>
        <v>12.949025233813799</v>
      </c>
      <c r="Q41" s="42">
        <f t="shared" si="41"/>
        <v>8.7395403982088674E-3</v>
      </c>
      <c r="R41" s="4">
        <f t="shared" si="42"/>
        <v>99099.797344701423</v>
      </c>
      <c r="S41">
        <f t="shared" si="9"/>
        <v>9.9099797344701421E-5</v>
      </c>
      <c r="T41" s="41">
        <f t="shared" si="10"/>
        <v>8.0704574697182413E-5</v>
      </c>
      <c r="U41" s="42">
        <f t="shared" si="43"/>
        <v>0.17783954132493393</v>
      </c>
      <c r="V41" s="42">
        <f t="shared" si="44"/>
        <v>0.41398670289622114</v>
      </c>
      <c r="W41" s="42">
        <f t="shared" si="45"/>
        <v>0.36240751455806314</v>
      </c>
      <c r="X41" s="42">
        <f t="shared" si="46"/>
        <v>5.1579188338158E-2</v>
      </c>
      <c r="Y41" s="42">
        <f t="shared" si="29"/>
        <v>1.0216262452965555E-3</v>
      </c>
      <c r="Z41" s="10">
        <f t="shared" si="47"/>
        <v>12.658839342501645</v>
      </c>
      <c r="AA41">
        <f t="shared" si="14"/>
        <v>4193605.7720055897</v>
      </c>
      <c r="AB41" s="10">
        <f t="shared" si="15"/>
        <v>4.1936057720055899</v>
      </c>
      <c r="AC41" s="10">
        <f t="shared" si="16"/>
        <v>4.0926057720055899</v>
      </c>
      <c r="AD41" s="3">
        <f t="shared" si="17"/>
        <v>593.56138825316748</v>
      </c>
      <c r="AI41" s="94">
        <f t="shared" si="28"/>
        <v>0.36240751455806314</v>
      </c>
    </row>
    <row r="42" spans="2:35">
      <c r="B42" s="39">
        <f t="shared" si="30"/>
        <v>14</v>
      </c>
      <c r="C42" s="42">
        <f t="shared" si="31"/>
        <v>9.2997601918368367E-2</v>
      </c>
      <c r="D42" s="10">
        <f t="shared" si="32"/>
        <v>5.4470023980816187</v>
      </c>
      <c r="E42" s="40">
        <f t="shared" si="33"/>
        <v>20.185995203836761</v>
      </c>
      <c r="F42" s="40">
        <f t="shared" si="34"/>
        <v>31.08</v>
      </c>
      <c r="G42" s="3">
        <f t="shared" si="35"/>
        <v>225.65601918465316</v>
      </c>
      <c r="H42" s="3">
        <f t="shared" si="36"/>
        <v>81.256230789298584</v>
      </c>
      <c r="I42">
        <f t="shared" si="1"/>
        <v>8.1256230789298584E-5</v>
      </c>
      <c r="J42" s="4">
        <f t="shared" si="37"/>
        <v>320.02964725233733</v>
      </c>
      <c r="K42" s="40">
        <f t="shared" si="38"/>
        <v>3.9385243955283871</v>
      </c>
      <c r="L42" s="40">
        <f t="shared" si="4"/>
        <v>2.0614756044716129</v>
      </c>
      <c r="M42" s="10">
        <f t="shared" si="39"/>
        <v>4.1936057720055899</v>
      </c>
      <c r="N42" s="10">
        <f t="shared" si="5"/>
        <v>8.26</v>
      </c>
      <c r="O42" s="10">
        <f t="shared" si="6"/>
        <v>0.31900000000000001</v>
      </c>
      <c r="P42" s="10">
        <f t="shared" si="40"/>
        <v>13.049248216698258</v>
      </c>
      <c r="Q42" s="42">
        <f t="shared" si="41"/>
        <v>9.2485877962660071E-3</v>
      </c>
      <c r="R42" s="4">
        <f t="shared" si="42"/>
        <v>98981.43790219599</v>
      </c>
      <c r="S42">
        <f t="shared" si="9"/>
        <v>9.8981437902195997E-5</v>
      </c>
      <c r="T42" s="41">
        <f t="shared" si="10"/>
        <v>8.0822934139687837E-5</v>
      </c>
      <c r="U42" s="42">
        <f t="shared" si="43"/>
        <v>0.17762713938738581</v>
      </c>
      <c r="V42" s="42">
        <f t="shared" si="44"/>
        <v>0.41725375349876886</v>
      </c>
      <c r="W42" s="42">
        <f t="shared" si="45"/>
        <v>0.3714976490932892</v>
      </c>
      <c r="X42" s="42">
        <f t="shared" si="46"/>
        <v>4.575610440547967E-2</v>
      </c>
      <c r="Y42" s="42">
        <f t="shared" si="29"/>
        <v>1.0449182711893957E-3</v>
      </c>
      <c r="Z42" s="10">
        <f t="shared" si="47"/>
        <v>12.92848722100887</v>
      </c>
      <c r="AA42">
        <f t="shared" si="14"/>
        <v>4280782.9952982934</v>
      </c>
      <c r="AB42" s="10">
        <f t="shared" si="15"/>
        <v>4.280782995298293</v>
      </c>
      <c r="AC42" s="10">
        <f t="shared" si="16"/>
        <v>4.179782995298293</v>
      </c>
      <c r="AD42" s="3">
        <f t="shared" si="17"/>
        <v>606.2049304275987</v>
      </c>
      <c r="AI42" s="94">
        <f t="shared" si="28"/>
        <v>0.3714976490932892</v>
      </c>
    </row>
    <row r="43" spans="2:35">
      <c r="B43" s="39">
        <f t="shared" si="30"/>
        <v>15</v>
      </c>
      <c r="C43" s="42">
        <f t="shared" si="31"/>
        <v>9.9640287769680397E-2</v>
      </c>
      <c r="D43" s="10">
        <f t="shared" si="32"/>
        <v>5.4403597122303058</v>
      </c>
      <c r="E43" s="40">
        <f t="shared" si="33"/>
        <v>20.199280575539387</v>
      </c>
      <c r="F43" s="40">
        <f t="shared" si="34"/>
        <v>31.08</v>
      </c>
      <c r="G43" s="3">
        <f t="shared" si="35"/>
        <v>225.60287769784267</v>
      </c>
      <c r="H43" s="3">
        <f t="shared" si="36"/>
        <v>81.256230789298584</v>
      </c>
      <c r="I43">
        <f t="shared" si="1"/>
        <v>8.1256230789298584E-5</v>
      </c>
      <c r="J43" s="4">
        <f t="shared" si="37"/>
        <v>320.45103959933181</v>
      </c>
      <c r="K43" s="40">
        <f t="shared" si="38"/>
        <v>3.9437103651814365</v>
      </c>
      <c r="L43" s="40">
        <f t="shared" si="4"/>
        <v>2.0562896348185635</v>
      </c>
      <c r="M43" s="10">
        <f t="shared" si="39"/>
        <v>4.280782995298293</v>
      </c>
      <c r="N43" s="10">
        <f t="shared" si="5"/>
        <v>8.26</v>
      </c>
      <c r="O43" s="10">
        <f t="shared" si="6"/>
        <v>0.31900000000000001</v>
      </c>
      <c r="P43" s="10">
        <f t="shared" si="40"/>
        <v>13.135177689905506</v>
      </c>
      <c r="Q43" s="42">
        <f t="shared" si="41"/>
        <v>9.7543050395444888E-3</v>
      </c>
      <c r="R43" s="4">
        <f t="shared" si="42"/>
        <v>98863.060669271057</v>
      </c>
      <c r="S43">
        <f t="shared" si="9"/>
        <v>9.8863060669271058E-5</v>
      </c>
      <c r="T43" s="41">
        <f t="shared" si="10"/>
        <v>8.0941311372612776E-5</v>
      </c>
      <c r="U43" s="42">
        <f t="shared" si="43"/>
        <v>0.17741470552404034</v>
      </c>
      <c r="V43" s="42">
        <f t="shared" si="44"/>
        <v>0.42006450475820983</v>
      </c>
      <c r="W43" s="42">
        <f t="shared" si="45"/>
        <v>0.37941097749869024</v>
      </c>
      <c r="X43" s="42">
        <f t="shared" si="46"/>
        <v>4.0653527259519595E-2</v>
      </c>
      <c r="Y43" s="42">
        <f t="shared" si="29"/>
        <v>1.0654774609246266E-3</v>
      </c>
      <c r="Z43" s="10">
        <f t="shared" si="47"/>
        <v>13.163580412228661</v>
      </c>
      <c r="AA43">
        <f t="shared" si="14"/>
        <v>4356788.6799675794</v>
      </c>
      <c r="AB43" s="10">
        <f t="shared" si="15"/>
        <v>4.356788679967579</v>
      </c>
      <c r="AC43" s="10">
        <f t="shared" si="16"/>
        <v>4.255788679967579</v>
      </c>
      <c r="AD43" s="3">
        <f t="shared" si="17"/>
        <v>617.22823494816237</v>
      </c>
      <c r="AI43" s="94">
        <f t="shared" si="28"/>
        <v>0.37941097749869024</v>
      </c>
    </row>
    <row r="44" spans="2:35">
      <c r="B44" s="39">
        <f t="shared" si="30"/>
        <v>16</v>
      </c>
      <c r="C44" s="42">
        <f t="shared" si="31"/>
        <v>0.10628297362099243</v>
      </c>
      <c r="D44" s="10">
        <f t="shared" si="32"/>
        <v>5.4337170263789929</v>
      </c>
      <c r="E44" s="40">
        <f t="shared" si="33"/>
        <v>20.212565947242012</v>
      </c>
      <c r="F44" s="40">
        <f t="shared" si="34"/>
        <v>31.08</v>
      </c>
      <c r="G44" s="3">
        <f t="shared" si="35"/>
        <v>225.54973621103218</v>
      </c>
      <c r="H44" s="3">
        <f t="shared" si="36"/>
        <v>81.256230789298584</v>
      </c>
      <c r="I44">
        <f t="shared" si="1"/>
        <v>8.1256230789298584E-5</v>
      </c>
      <c r="J44" s="4">
        <f t="shared" si="37"/>
        <v>320.87270919360776</v>
      </c>
      <c r="K44" s="40">
        <f t="shared" si="38"/>
        <v>3.9488997468470637</v>
      </c>
      <c r="L44" s="40">
        <f t="shared" si="4"/>
        <v>2.0511002531529363</v>
      </c>
      <c r="M44" s="10">
        <f t="shared" si="39"/>
        <v>4.356788679967579</v>
      </c>
      <c r="N44" s="10">
        <f t="shared" si="5"/>
        <v>8.26</v>
      </c>
      <c r="O44" s="10">
        <f t="shared" si="6"/>
        <v>0.31900000000000001</v>
      </c>
      <c r="P44" s="10">
        <f t="shared" si="40"/>
        <v>13.209128328000718</v>
      </c>
      <c r="Q44" s="42">
        <f t="shared" si="41"/>
        <v>1.0257191050367084E-2</v>
      </c>
      <c r="R44" s="4">
        <f t="shared" si="42"/>
        <v>98744.665690126596</v>
      </c>
      <c r="S44">
        <f t="shared" si="9"/>
        <v>9.87446656901266E-5</v>
      </c>
      <c r="T44" s="41">
        <f t="shared" si="10"/>
        <v>8.1059706351757234E-5</v>
      </c>
      <c r="U44" s="42">
        <f t="shared" si="43"/>
        <v>0.17720223981421668</v>
      </c>
      <c r="V44" s="42">
        <f t="shared" si="44"/>
        <v>0.42249278216374797</v>
      </c>
      <c r="W44" s="42">
        <f t="shared" si="45"/>
        <v>0.38631023306967788</v>
      </c>
      <c r="X44" s="42">
        <f t="shared" si="46"/>
        <v>3.6182549094070093E-2</v>
      </c>
      <c r="Y44" s="42">
        <f t="shared" si="29"/>
        <v>1.0836731586999363E-3</v>
      </c>
      <c r="Z44" s="10">
        <f t="shared" si="47"/>
        <v>13.368826602916062</v>
      </c>
      <c r="AA44">
        <f t="shared" si="14"/>
        <v>4423144.8222616967</v>
      </c>
      <c r="AB44" s="10">
        <f t="shared" si="15"/>
        <v>4.4231448222616967</v>
      </c>
      <c r="AC44" s="10">
        <f t="shared" si="16"/>
        <v>4.3221448222616967</v>
      </c>
      <c r="AD44" s="3">
        <f t="shared" si="17"/>
        <v>626.85204093715686</v>
      </c>
      <c r="AI44" s="94">
        <f t="shared" si="28"/>
        <v>0.38631023306967788</v>
      </c>
    </row>
    <row r="45" spans="2:35">
      <c r="B45" s="39">
        <f t="shared" si="30"/>
        <v>17</v>
      </c>
      <c r="C45" s="42">
        <f t="shared" si="31"/>
        <v>0.11292565947230446</v>
      </c>
      <c r="D45" s="10">
        <f t="shared" si="32"/>
        <v>5.42707434052768</v>
      </c>
      <c r="E45" s="40">
        <f t="shared" si="33"/>
        <v>20.225851318944638</v>
      </c>
      <c r="F45" s="40">
        <f t="shared" si="34"/>
        <v>31.08</v>
      </c>
      <c r="G45" s="3">
        <f t="shared" si="35"/>
        <v>225.49659472422169</v>
      </c>
      <c r="H45" s="3">
        <f t="shared" si="36"/>
        <v>81.256230789298584</v>
      </c>
      <c r="I45">
        <f t="shared" si="1"/>
        <v>8.1256230789298584E-5</v>
      </c>
      <c r="J45" s="4">
        <f t="shared" si="37"/>
        <v>321.29465603516525</v>
      </c>
      <c r="K45" s="40">
        <f t="shared" si="38"/>
        <v>3.9540925405252692</v>
      </c>
      <c r="L45" s="40">
        <f t="shared" si="4"/>
        <v>2.0459074594747308</v>
      </c>
      <c r="M45" s="10">
        <f t="shared" si="39"/>
        <v>4.4231448222616967</v>
      </c>
      <c r="N45" s="10">
        <f t="shared" si="5"/>
        <v>8.26</v>
      </c>
      <c r="O45" s="10">
        <f t="shared" si="6"/>
        <v>0.31900000000000001</v>
      </c>
      <c r="P45" s="10">
        <f t="shared" si="40"/>
        <v>13.272975327872551</v>
      </c>
      <c r="Q45" s="42">
        <f t="shared" si="41"/>
        <v>1.0757658028359783E-2</v>
      </c>
      <c r="R45" s="4">
        <f t="shared" si="42"/>
        <v>98626.253008962638</v>
      </c>
      <c r="S45">
        <f t="shared" si="9"/>
        <v>9.8626253008962645E-5</v>
      </c>
      <c r="T45" s="41">
        <f t="shared" si="10"/>
        <v>8.1178119032921189E-5</v>
      </c>
      <c r="U45" s="42">
        <f t="shared" si="43"/>
        <v>0.17698974233723389</v>
      </c>
      <c r="V45" s="42">
        <f t="shared" si="44"/>
        <v>0.4245983977506157</v>
      </c>
      <c r="W45" s="42">
        <f t="shared" si="45"/>
        <v>0.39233357180261519</v>
      </c>
      <c r="X45" s="42">
        <f t="shared" si="46"/>
        <v>3.2264825948000508E-2</v>
      </c>
      <c r="Y45" s="42">
        <f t="shared" si="29"/>
        <v>1.0998206386375925E-3</v>
      </c>
      <c r="Z45" s="10">
        <f t="shared" si="47"/>
        <v>13.548239990527106</v>
      </c>
      <c r="AA45">
        <f t="shared" si="14"/>
        <v>4481149.2131734891</v>
      </c>
      <c r="AB45" s="10">
        <f t="shared" si="15"/>
        <v>4.4811492131734889</v>
      </c>
      <c r="AC45" s="10">
        <f t="shared" si="16"/>
        <v>4.3801492131734889</v>
      </c>
      <c r="AD45" s="3">
        <f t="shared" si="17"/>
        <v>635.26457043850462</v>
      </c>
      <c r="AI45" s="94">
        <f t="shared" si="28"/>
        <v>0.39233357180261519</v>
      </c>
    </row>
    <row r="46" spans="2:35">
      <c r="B46" s="39">
        <f t="shared" si="30"/>
        <v>18</v>
      </c>
      <c r="C46" s="42">
        <f t="shared" si="31"/>
        <v>0.11956834532361649</v>
      </c>
      <c r="D46" s="10">
        <f t="shared" si="32"/>
        <v>5.4204316546763671</v>
      </c>
      <c r="E46" s="40">
        <f t="shared" si="33"/>
        <v>20.239136690647264</v>
      </c>
      <c r="F46" s="40">
        <f t="shared" si="34"/>
        <v>31.08</v>
      </c>
      <c r="G46" s="3">
        <f t="shared" si="35"/>
        <v>225.44345323741121</v>
      </c>
      <c r="H46" s="3">
        <f t="shared" si="36"/>
        <v>81.256230789298584</v>
      </c>
      <c r="I46">
        <f t="shared" si="1"/>
        <v>8.1256230789298584E-5</v>
      </c>
      <c r="J46" s="4">
        <f t="shared" si="37"/>
        <v>321.71688012400438</v>
      </c>
      <c r="K46" s="40">
        <f t="shared" si="38"/>
        <v>3.9592887462160546</v>
      </c>
      <c r="L46" s="40">
        <f t="shared" si="4"/>
        <v>2.0407112537839454</v>
      </c>
      <c r="M46" s="10">
        <f t="shared" si="39"/>
        <v>4.4811492131734889</v>
      </c>
      <c r="N46" s="10">
        <f t="shared" si="5"/>
        <v>8.26</v>
      </c>
      <c r="O46" s="10">
        <f t="shared" si="6"/>
        <v>0.31900000000000001</v>
      </c>
      <c r="P46" s="10">
        <f t="shared" si="40"/>
        <v>13.328254214822191</v>
      </c>
      <c r="Q46" s="42">
        <f t="shared" si="41"/>
        <v>1.1256049321341333E-2</v>
      </c>
      <c r="R46" s="4">
        <f t="shared" si="42"/>
        <v>98507.822669979127</v>
      </c>
      <c r="S46">
        <f t="shared" si="9"/>
        <v>9.850782266997912E-5</v>
      </c>
      <c r="T46" s="41">
        <f t="shared" si="10"/>
        <v>8.1296549371904714E-5</v>
      </c>
      <c r="U46" s="42">
        <f t="shared" si="43"/>
        <v>0.17677721317241102</v>
      </c>
      <c r="V46" s="42">
        <f t="shared" si="44"/>
        <v>0.42643033258354796</v>
      </c>
      <c r="W46" s="42">
        <f t="shared" si="45"/>
        <v>0.39759879793512382</v>
      </c>
      <c r="X46" s="42">
        <f t="shared" si="46"/>
        <v>2.883153464842414E-2</v>
      </c>
      <c r="Y46" s="42">
        <f t="shared" si="29"/>
        <v>1.114190024469663E-3</v>
      </c>
      <c r="Z46" s="10">
        <f t="shared" si="47"/>
        <v>13.705256041958357</v>
      </c>
      <c r="AA46">
        <f t="shared" si="14"/>
        <v>4531912.5399681926</v>
      </c>
      <c r="AB46" s="10">
        <f t="shared" si="15"/>
        <v>4.531912539968193</v>
      </c>
      <c r="AC46" s="10">
        <f t="shared" si="16"/>
        <v>4.430912539968193</v>
      </c>
      <c r="AD46" s="3">
        <f t="shared" si="17"/>
        <v>642.62690934999171</v>
      </c>
      <c r="AI46" s="94">
        <f t="shared" si="28"/>
        <v>0.39759879793512382</v>
      </c>
    </row>
    <row r="47" spans="2:35">
      <c r="B47" s="39">
        <f t="shared" si="30"/>
        <v>19</v>
      </c>
      <c r="C47" s="42">
        <f t="shared" si="31"/>
        <v>0.12621103117492852</v>
      </c>
      <c r="D47" s="10">
        <f t="shared" si="32"/>
        <v>5.4137889688250542</v>
      </c>
      <c r="E47" s="40">
        <f t="shared" si="33"/>
        <v>20.25242206234989</v>
      </c>
      <c r="F47" s="40">
        <f t="shared" si="34"/>
        <v>31.08</v>
      </c>
      <c r="G47" s="3">
        <f t="shared" si="35"/>
        <v>225.39031175060072</v>
      </c>
      <c r="H47" s="3">
        <f t="shared" si="36"/>
        <v>81.256230789298584</v>
      </c>
      <c r="I47">
        <f t="shared" si="1"/>
        <v>8.1256230789298584E-5</v>
      </c>
      <c r="J47" s="4">
        <f t="shared" si="37"/>
        <v>322.13938146012504</v>
      </c>
      <c r="K47" s="40">
        <f t="shared" si="38"/>
        <v>3.9644883639194188</v>
      </c>
      <c r="L47" s="40">
        <f t="shared" si="4"/>
        <v>2.0355116360805812</v>
      </c>
      <c r="M47" s="10">
        <f t="shared" si="39"/>
        <v>4.531912539968193</v>
      </c>
      <c r="N47" s="10">
        <f t="shared" si="5"/>
        <v>8.26</v>
      </c>
      <c r="O47" s="10">
        <f t="shared" si="6"/>
        <v>0.31900000000000001</v>
      </c>
      <c r="P47" s="10">
        <f t="shared" si="40"/>
        <v>13.376233833701416</v>
      </c>
      <c r="Q47" s="42">
        <f t="shared" si="41"/>
        <v>1.1752652919476391E-2</v>
      </c>
      <c r="R47" s="4">
        <f t="shared" si="42"/>
        <v>98389.374717376093</v>
      </c>
      <c r="S47">
        <f t="shared" si="9"/>
        <v>9.8389374717376088E-5</v>
      </c>
      <c r="T47" s="41">
        <f t="shared" si="10"/>
        <v>8.1414997324507745E-5</v>
      </c>
      <c r="U47" s="42">
        <f t="shared" si="43"/>
        <v>0.17656465239906724</v>
      </c>
      <c r="V47" s="42">
        <f t="shared" si="44"/>
        <v>0.42802906411074637</v>
      </c>
      <c r="W47" s="42">
        <f t="shared" si="45"/>
        <v>0.40220673175894411</v>
      </c>
      <c r="X47" s="42">
        <f t="shared" si="46"/>
        <v>2.5822332351802257E-2</v>
      </c>
      <c r="Y47" s="42">
        <f t="shared" si="29"/>
        <v>1.1270134876278073E-3</v>
      </c>
      <c r="Z47" s="10">
        <f t="shared" si="47"/>
        <v>13.842824106911209</v>
      </c>
      <c r="AA47">
        <f t="shared" si="14"/>
        <v>4576388.3281061612</v>
      </c>
      <c r="AB47" s="10">
        <f t="shared" si="15"/>
        <v>4.5763883281061615</v>
      </c>
      <c r="AC47" s="10">
        <f t="shared" si="16"/>
        <v>4.4753883281061615</v>
      </c>
      <c r="AD47" s="3">
        <f t="shared" si="17"/>
        <v>649.07734997913872</v>
      </c>
      <c r="AI47" s="94">
        <f t="shared" si="28"/>
        <v>0.40220673175894411</v>
      </c>
    </row>
    <row r="48" spans="2:35">
      <c r="B48" s="39">
        <f t="shared" si="30"/>
        <v>20</v>
      </c>
      <c r="C48" s="42">
        <f t="shared" si="31"/>
        <v>0.13285371702624055</v>
      </c>
      <c r="D48" s="10">
        <f t="shared" si="32"/>
        <v>5.4071462829737413</v>
      </c>
      <c r="E48" s="40">
        <f t="shared" si="33"/>
        <v>20.265707434052516</v>
      </c>
      <c r="F48" s="40">
        <f t="shared" si="34"/>
        <v>31.08</v>
      </c>
      <c r="G48" s="3">
        <f t="shared" si="35"/>
        <v>225.33717026379023</v>
      </c>
      <c r="H48" s="3">
        <f t="shared" si="36"/>
        <v>81.256230789298584</v>
      </c>
      <c r="I48">
        <f t="shared" si="1"/>
        <v>8.1256230789298584E-5</v>
      </c>
      <c r="J48" s="4">
        <f t="shared" si="37"/>
        <v>322.56216004352734</v>
      </c>
      <c r="K48" s="40">
        <f t="shared" si="38"/>
        <v>3.9696913936353626</v>
      </c>
      <c r="L48" s="40">
        <f t="shared" si="4"/>
        <v>2.0303086063646374</v>
      </c>
      <c r="M48" s="10">
        <f t="shared" si="39"/>
        <v>4.5763883281061615</v>
      </c>
      <c r="N48" s="10">
        <f t="shared" si="5"/>
        <v>8.26</v>
      </c>
      <c r="O48" s="10">
        <f t="shared" si="6"/>
        <v>0.31900000000000001</v>
      </c>
      <c r="P48" s="10">
        <f t="shared" si="40"/>
        <v>13.417970805738275</v>
      </c>
      <c r="Q48" s="42">
        <f t="shared" si="41"/>
        <v>1.2247711818283298E-2</v>
      </c>
      <c r="R48" s="4">
        <f t="shared" si="42"/>
        <v>98270.909195353524</v>
      </c>
      <c r="S48">
        <f t="shared" si="9"/>
        <v>9.8270909195353519E-5</v>
      </c>
      <c r="T48" s="41">
        <f t="shared" si="10"/>
        <v>8.1533462846530315E-5</v>
      </c>
      <c r="U48" s="42">
        <f t="shared" si="43"/>
        <v>0.17635206009652166</v>
      </c>
      <c r="V48" s="42">
        <f t="shared" si="44"/>
        <v>0.42942830248669661</v>
      </c>
      <c r="W48" s="42">
        <f t="shared" si="45"/>
        <v>0.40624392753476135</v>
      </c>
      <c r="X48" s="42">
        <f t="shared" si="46"/>
        <v>2.318437495193526E-2</v>
      </c>
      <c r="Y48" s="42">
        <f t="shared" si="29"/>
        <v>1.1384911187610389E-3</v>
      </c>
      <c r="Z48" s="10">
        <f t="shared" si="47"/>
        <v>13.963482955507608</v>
      </c>
      <c r="AA48">
        <f t="shared" si="14"/>
        <v>4615397.3625720013</v>
      </c>
      <c r="AB48" s="10">
        <f t="shared" si="15"/>
        <v>4.6153973625720015</v>
      </c>
      <c r="AC48" s="10">
        <f t="shared" si="16"/>
        <v>4.5143973625720015</v>
      </c>
      <c r="AD48" s="3">
        <f t="shared" si="17"/>
        <v>654.73493293285003</v>
      </c>
      <c r="AI48" s="94">
        <f t="shared" si="28"/>
        <v>0.40624392753476135</v>
      </c>
    </row>
    <row r="49" spans="2:35">
      <c r="B49" s="39">
        <f t="shared" si="30"/>
        <v>21</v>
      </c>
      <c r="C49" s="42">
        <f t="shared" si="31"/>
        <v>0.13949640287755258</v>
      </c>
      <c r="D49" s="10">
        <f t="shared" si="32"/>
        <v>5.4005035971224284</v>
      </c>
      <c r="E49" s="40">
        <f t="shared" si="33"/>
        <v>20.278992805755141</v>
      </c>
      <c r="F49" s="40">
        <f t="shared" si="34"/>
        <v>31.08</v>
      </c>
      <c r="G49" s="3">
        <f t="shared" si="35"/>
        <v>225.28402877697974</v>
      </c>
      <c r="H49" s="3">
        <f t="shared" si="36"/>
        <v>81.256230789298584</v>
      </c>
      <c r="I49">
        <f t="shared" si="1"/>
        <v>8.1256230789298584E-5</v>
      </c>
      <c r="J49" s="4">
        <f t="shared" si="37"/>
        <v>322.98521587421112</v>
      </c>
      <c r="K49" s="40">
        <f t="shared" si="38"/>
        <v>3.9748978353638837</v>
      </c>
      <c r="L49" s="40">
        <f t="shared" si="4"/>
        <v>2.0251021646361163</v>
      </c>
      <c r="M49" s="10">
        <f t="shared" si="39"/>
        <v>4.6153973625720015</v>
      </c>
      <c r="N49" s="10">
        <f t="shared" si="5"/>
        <v>8.26</v>
      </c>
      <c r="O49" s="10">
        <f t="shared" si="6"/>
        <v>0.31900000000000001</v>
      </c>
      <c r="P49" s="10">
        <f t="shared" si="40"/>
        <v>13.454350875342625</v>
      </c>
      <c r="Q49" s="42">
        <f t="shared" si="41"/>
        <v>1.2741432096047563E-2</v>
      </c>
      <c r="R49" s="4">
        <f t="shared" si="42"/>
        <v>98152.426148111437</v>
      </c>
      <c r="S49">
        <f t="shared" si="9"/>
        <v>9.8152426148111432E-5</v>
      </c>
      <c r="T49" s="41">
        <f t="shared" si="10"/>
        <v>8.1651945893772401E-5</v>
      </c>
      <c r="U49" s="42">
        <f t="shared" si="43"/>
        <v>0.17613943634409335</v>
      </c>
      <c r="V49" s="42">
        <f t="shared" si="44"/>
        <v>0.43065630885395856</v>
      </c>
      <c r="W49" s="42">
        <f t="shared" si="45"/>
        <v>0.40978489028680209</v>
      </c>
      <c r="X49" s="42">
        <f t="shared" si="46"/>
        <v>2.0871418567156463E-2</v>
      </c>
      <c r="Y49" s="42">
        <f t="shared" si="29"/>
        <v>1.1487957613333496E-3</v>
      </c>
      <c r="Z49" s="10">
        <f t="shared" si="47"/>
        <v>14.069422948326432</v>
      </c>
      <c r="AA49">
        <f t="shared" si="14"/>
        <v>4649647.7874621293</v>
      </c>
      <c r="AB49" s="10">
        <f t="shared" si="15"/>
        <v>4.6496477874621291</v>
      </c>
      <c r="AC49" s="10">
        <f t="shared" si="16"/>
        <v>4.5486477874621292</v>
      </c>
      <c r="AD49" s="3">
        <f t="shared" si="17"/>
        <v>659.70236221350683</v>
      </c>
      <c r="AI49" s="94">
        <f t="shared" si="28"/>
        <v>0.40978489028680209</v>
      </c>
    </row>
    <row r="50" spans="2:35">
      <c r="B50" s="39">
        <f t="shared" si="30"/>
        <v>22</v>
      </c>
      <c r="C50" s="42">
        <f t="shared" si="31"/>
        <v>0.14613908872886461</v>
      </c>
      <c r="D50" s="10">
        <f t="shared" si="32"/>
        <v>5.3938609112711156</v>
      </c>
      <c r="E50" s="40">
        <f t="shared" si="33"/>
        <v>20.292278177457767</v>
      </c>
      <c r="F50" s="40">
        <f t="shared" si="34"/>
        <v>31.08</v>
      </c>
      <c r="G50" s="3">
        <f t="shared" si="35"/>
        <v>225.23088729016925</v>
      </c>
      <c r="H50" s="3">
        <f t="shared" si="36"/>
        <v>81.256230789298584</v>
      </c>
      <c r="I50">
        <f t="shared" si="1"/>
        <v>8.1256230789298584E-5</v>
      </c>
      <c r="J50" s="4">
        <f t="shared" si="37"/>
        <v>323.40854895217643</v>
      </c>
      <c r="K50" s="40">
        <f t="shared" si="38"/>
        <v>3.980107689104984</v>
      </c>
      <c r="L50" s="40">
        <f t="shared" si="4"/>
        <v>2.019892310895016</v>
      </c>
      <c r="M50" s="10">
        <f t="shared" si="39"/>
        <v>4.6496477874621291</v>
      </c>
      <c r="N50" s="10">
        <f t="shared" si="5"/>
        <v>8.26</v>
      </c>
      <c r="O50" s="10">
        <f t="shared" si="6"/>
        <v>0.31900000000000001</v>
      </c>
      <c r="P50" s="10">
        <f t="shared" si="40"/>
        <v>13.48612079221521</v>
      </c>
      <c r="Q50" s="42">
        <f t="shared" si="41"/>
        <v>1.3233989292713522E-2</v>
      </c>
      <c r="R50" s="4">
        <f t="shared" si="42"/>
        <v>98033.925619849819</v>
      </c>
      <c r="S50">
        <f t="shared" si="9"/>
        <v>9.8033925619849825E-5</v>
      </c>
      <c r="T50" s="41">
        <f t="shared" si="10"/>
        <v>8.1770446422034008E-5</v>
      </c>
      <c r="U50" s="42">
        <f t="shared" si="43"/>
        <v>0.17592678122110147</v>
      </c>
      <c r="V50" s="42">
        <f t="shared" si="44"/>
        <v>0.43173691183745017</v>
      </c>
      <c r="W50" s="42">
        <f t="shared" si="45"/>
        <v>0.41289390030046225</v>
      </c>
      <c r="X50" s="42">
        <f t="shared" si="46"/>
        <v>1.8843011536987919E-2</v>
      </c>
      <c r="Y50" s="42">
        <f t="shared" si="29"/>
        <v>1.1580770222727526E-3</v>
      </c>
      <c r="Z50" s="10">
        <f t="shared" si="47"/>
        <v>14.162537603080704</v>
      </c>
      <c r="AA50">
        <f t="shared" si="14"/>
        <v>4679751.7775037885</v>
      </c>
      <c r="AB50" s="10">
        <f t="shared" si="15"/>
        <v>4.6797517775037889</v>
      </c>
      <c r="AC50" s="10">
        <f t="shared" si="16"/>
        <v>4.5787517775037889</v>
      </c>
      <c r="AD50" s="3">
        <f t="shared" si="17"/>
        <v>664.06842313325433</v>
      </c>
      <c r="AI50" s="94">
        <f t="shared" si="28"/>
        <v>0.41289390030046225</v>
      </c>
    </row>
    <row r="51" spans="2:35">
      <c r="B51" s="39">
        <f t="shared" si="30"/>
        <v>23</v>
      </c>
      <c r="C51" s="42">
        <f t="shared" si="31"/>
        <v>0.15278177458017664</v>
      </c>
      <c r="D51" s="10">
        <f t="shared" si="32"/>
        <v>5.3872182254198027</v>
      </c>
      <c r="E51" s="40">
        <f t="shared" si="33"/>
        <v>20.305563549160393</v>
      </c>
      <c r="F51" s="40">
        <f t="shared" si="34"/>
        <v>31.08</v>
      </c>
      <c r="G51" s="3">
        <f t="shared" si="35"/>
        <v>225.17774580335876</v>
      </c>
      <c r="H51" s="3">
        <f t="shared" si="36"/>
        <v>81.256230789298584</v>
      </c>
      <c r="I51">
        <f t="shared" si="1"/>
        <v>8.1256230789298584E-5</v>
      </c>
      <c r="J51" s="4">
        <f t="shared" si="37"/>
        <v>323.83215927742333</v>
      </c>
      <c r="K51" s="40">
        <f t="shared" si="38"/>
        <v>3.985320954858663</v>
      </c>
      <c r="L51" s="40">
        <f t="shared" si="4"/>
        <v>2.014679045141337</v>
      </c>
      <c r="M51" s="10">
        <f t="shared" si="39"/>
        <v>4.6797517775037889</v>
      </c>
      <c r="N51" s="10">
        <f t="shared" si="5"/>
        <v>8.26</v>
      </c>
      <c r="O51" s="10">
        <f t="shared" si="6"/>
        <v>0.31900000000000001</v>
      </c>
      <c r="P51" s="10">
        <f t="shared" si="40"/>
        <v>13.513913234754314</v>
      </c>
      <c r="Q51" s="42">
        <f t="shared" si="41"/>
        <v>1.3725533506141557E-2</v>
      </c>
      <c r="R51" s="4">
        <f t="shared" si="42"/>
        <v>97915.407654768671</v>
      </c>
      <c r="S51">
        <f t="shared" si="9"/>
        <v>9.7915407654768666E-5</v>
      </c>
      <c r="T51" s="41">
        <f t="shared" si="10"/>
        <v>8.1888964387115168E-5</v>
      </c>
      <c r="U51" s="42">
        <f t="shared" si="43"/>
        <v>0.17571409480686512</v>
      </c>
      <c r="V51" s="42">
        <f t="shared" si="44"/>
        <v>0.43269030216647114</v>
      </c>
      <c r="W51" s="42">
        <f t="shared" si="45"/>
        <v>0.41562652644425135</v>
      </c>
      <c r="X51" s="42">
        <f t="shared" si="46"/>
        <v>1.7063775722219787E-2</v>
      </c>
      <c r="Y51" s="42">
        <f t="shared" si="29"/>
        <v>1.1664646224882435E-3</v>
      </c>
      <c r="Z51" s="10">
        <f t="shared" si="47"/>
        <v>14.244466653333097</v>
      </c>
      <c r="AA51">
        <f t="shared" si="14"/>
        <v>4706239.458948019</v>
      </c>
      <c r="AB51" s="10">
        <f t="shared" si="15"/>
        <v>4.7062394589480192</v>
      </c>
      <c r="AC51" s="10">
        <f t="shared" si="16"/>
        <v>4.6052394589480192</v>
      </c>
      <c r="AD51" s="3">
        <f t="shared" si="17"/>
        <v>667.91000129775477</v>
      </c>
      <c r="AI51" s="94">
        <f t="shared" si="28"/>
        <v>0.41562652644425135</v>
      </c>
    </row>
    <row r="52" spans="2:35">
      <c r="B52" s="39">
        <f t="shared" si="30"/>
        <v>24</v>
      </c>
      <c r="C52" s="42">
        <f t="shared" si="31"/>
        <v>0.15942446043148867</v>
      </c>
      <c r="D52" s="10">
        <f t="shared" si="32"/>
        <v>5.3805755395684898</v>
      </c>
      <c r="E52" s="40">
        <f t="shared" si="33"/>
        <v>20.318848920863019</v>
      </c>
      <c r="F52" s="40">
        <f t="shared" si="34"/>
        <v>31.08</v>
      </c>
      <c r="G52" s="3">
        <f t="shared" si="35"/>
        <v>225.12460431654827</v>
      </c>
      <c r="H52" s="3">
        <f t="shared" si="36"/>
        <v>81.256230789298584</v>
      </c>
      <c r="I52">
        <f t="shared" si="1"/>
        <v>8.1256230789298584E-5</v>
      </c>
      <c r="J52" s="4">
        <f t="shared" si="37"/>
        <v>324.25604684995182</v>
      </c>
      <c r="K52" s="40">
        <f t="shared" si="38"/>
        <v>3.9905376326249211</v>
      </c>
      <c r="L52" s="40">
        <f t="shared" si="4"/>
        <v>2.0094623673750789</v>
      </c>
      <c r="M52" s="10">
        <f t="shared" si="39"/>
        <v>4.7062394589480192</v>
      </c>
      <c r="N52" s="10">
        <f t="shared" si="5"/>
        <v>8.26</v>
      </c>
      <c r="O52" s="10">
        <f t="shared" si="6"/>
        <v>0.31900000000000001</v>
      </c>
      <c r="P52" s="10">
        <f t="shared" si="40"/>
        <v>13.538266532790718</v>
      </c>
      <c r="Q52" s="42">
        <f t="shared" si="41"/>
        <v>1.421619350572296E-2</v>
      </c>
      <c r="R52" s="4">
        <f t="shared" si="42"/>
        <v>97796.872297067981</v>
      </c>
      <c r="S52">
        <f t="shared" si="9"/>
        <v>9.7796872297067975E-5</v>
      </c>
      <c r="T52" s="41">
        <f t="shared" si="10"/>
        <v>8.2007499744815858E-5</v>
      </c>
      <c r="U52" s="42">
        <f t="shared" si="43"/>
        <v>0.17550137718070333</v>
      </c>
      <c r="V52" s="42">
        <f t="shared" si="44"/>
        <v>0.4335336614830354</v>
      </c>
      <c r="W52" s="42">
        <f t="shared" si="45"/>
        <v>0.41803088980946279</v>
      </c>
      <c r="X52" s="42">
        <f t="shared" si="46"/>
        <v>1.5502771673572613E-2</v>
      </c>
      <c r="Y52" s="42">
        <f t="shared" si="29"/>
        <v>1.1740712124311092E-3</v>
      </c>
      <c r="Z52" s="10">
        <f t="shared" si="47"/>
        <v>14.316632211498787</v>
      </c>
      <c r="AA52">
        <f t="shared" si="14"/>
        <v>4729570.6010770844</v>
      </c>
      <c r="AB52" s="10">
        <f t="shared" si="15"/>
        <v>4.7295706010770848</v>
      </c>
      <c r="AC52" s="10">
        <f t="shared" si="16"/>
        <v>4.6285706010770848</v>
      </c>
      <c r="AD52" s="3">
        <f t="shared" si="17"/>
        <v>671.2937782562849</v>
      </c>
      <c r="AI52" s="94">
        <f t="shared" si="28"/>
        <v>0.41803088980946279</v>
      </c>
    </row>
    <row r="53" spans="2:35">
      <c r="B53" s="39">
        <f t="shared" si="30"/>
        <v>25</v>
      </c>
      <c r="C53" s="42">
        <f t="shared" si="31"/>
        <v>0.1660671462828007</v>
      </c>
      <c r="D53" s="10">
        <f t="shared" si="32"/>
        <v>5.3739328537171769</v>
      </c>
      <c r="E53" s="40">
        <f t="shared" si="33"/>
        <v>20.332134292565645</v>
      </c>
      <c r="F53" s="40">
        <f t="shared" si="34"/>
        <v>31.08</v>
      </c>
      <c r="G53" s="3">
        <f t="shared" si="35"/>
        <v>225.07146282973778</v>
      </c>
      <c r="H53" s="3">
        <f t="shared" si="36"/>
        <v>81.256230789298584</v>
      </c>
      <c r="I53">
        <f t="shared" si="1"/>
        <v>8.1256230789298584E-5</v>
      </c>
      <c r="J53" s="4">
        <f t="shared" si="37"/>
        <v>324.68021166976189</v>
      </c>
      <c r="K53" s="40">
        <f t="shared" si="38"/>
        <v>3.9957577224037588</v>
      </c>
      <c r="L53" s="40">
        <f t="shared" si="4"/>
        <v>2.0042422775962412</v>
      </c>
      <c r="M53" s="10">
        <f t="shared" si="39"/>
        <v>4.7295706010770848</v>
      </c>
      <c r="N53" s="10">
        <f t="shared" si="5"/>
        <v>8.26</v>
      </c>
      <c r="O53" s="10">
        <f t="shared" si="6"/>
        <v>0.31900000000000001</v>
      </c>
      <c r="P53" s="10">
        <f t="shared" si="40"/>
        <v>13.559640445671873</v>
      </c>
      <c r="Q53" s="42">
        <f t="shared" si="41"/>
        <v>1.4706080083315238E-2</v>
      </c>
      <c r="R53" s="4">
        <f t="shared" si="42"/>
        <v>97678.319590947736</v>
      </c>
      <c r="S53">
        <f t="shared" si="9"/>
        <v>9.7678319590947736E-5</v>
      </c>
      <c r="T53" s="41">
        <f t="shared" si="10"/>
        <v>8.2126052450936097E-5</v>
      </c>
      <c r="U53" s="42">
        <f t="shared" si="43"/>
        <v>0.17528862842193527</v>
      </c>
      <c r="V53" s="42">
        <f t="shared" si="44"/>
        <v>0.43428166538812008</v>
      </c>
      <c r="W53" s="42">
        <f t="shared" si="45"/>
        <v>0.42014872498207995</v>
      </c>
      <c r="X53" s="42">
        <f t="shared" si="46"/>
        <v>1.4132940406040129E-2</v>
      </c>
      <c r="Y53" s="42">
        <f t="shared" si="29"/>
        <v>1.1809947502379398E-3</v>
      </c>
      <c r="Z53" s="10">
        <f t="shared" si="47"/>
        <v>14.380269293273191</v>
      </c>
      <c r="AA53">
        <f t="shared" si="14"/>
        <v>4750144.4847592236</v>
      </c>
      <c r="AB53" s="10">
        <f t="shared" si="15"/>
        <v>4.7501444847592236</v>
      </c>
      <c r="AC53" s="10">
        <f t="shared" si="16"/>
        <v>4.6491444847592236</v>
      </c>
      <c r="AD53" s="3">
        <f t="shared" si="17"/>
        <v>674.27766276420937</v>
      </c>
      <c r="AI53" s="94">
        <f t="shared" si="28"/>
        <v>0.42014872498207995</v>
      </c>
    </row>
    <row r="54" spans="2:35">
      <c r="B54" s="39">
        <f t="shared" si="30"/>
        <v>26</v>
      </c>
      <c r="C54" s="42">
        <f t="shared" si="31"/>
        <v>0.17270983213411273</v>
      </c>
      <c r="D54" s="10">
        <f t="shared" si="32"/>
        <v>5.367290167865864</v>
      </c>
      <c r="E54" s="40">
        <f t="shared" si="33"/>
        <v>20.34541966426827</v>
      </c>
      <c r="F54" s="40">
        <f t="shared" si="34"/>
        <v>31.08</v>
      </c>
      <c r="G54" s="3">
        <f t="shared" si="35"/>
        <v>225.01832134292729</v>
      </c>
      <c r="H54" s="3">
        <f t="shared" si="36"/>
        <v>81.256230789298584</v>
      </c>
      <c r="I54">
        <f t="shared" si="1"/>
        <v>8.1256230789298584E-5</v>
      </c>
      <c r="J54" s="4">
        <f t="shared" si="37"/>
        <v>325.10465373685344</v>
      </c>
      <c r="K54" s="40">
        <f t="shared" si="38"/>
        <v>4.0009812241951739</v>
      </c>
      <c r="L54" s="40">
        <f t="shared" si="4"/>
        <v>1.9990187758048261</v>
      </c>
      <c r="M54" s="10">
        <f t="shared" si="39"/>
        <v>4.7501444847592236</v>
      </c>
      <c r="N54" s="10">
        <f t="shared" si="5"/>
        <v>8.26</v>
      </c>
      <c r="O54" s="10">
        <f t="shared" si="6"/>
        <v>0.31900000000000001</v>
      </c>
      <c r="P54" s="10">
        <f t="shared" si="40"/>
        <v>13.578428908026551</v>
      </c>
      <c r="Q54" s="42">
        <f t="shared" si="41"/>
        <v>1.5195288805200977E-2</v>
      </c>
      <c r="R54" s="4">
        <f t="shared" si="42"/>
        <v>97559.749580607982</v>
      </c>
      <c r="S54">
        <f t="shared" si="9"/>
        <v>9.7559749580607984E-5</v>
      </c>
      <c r="T54" s="41">
        <f t="shared" si="10"/>
        <v>8.2244622461275849E-5</v>
      </c>
      <c r="U54" s="42">
        <f t="shared" si="43"/>
        <v>0.17507584860988004</v>
      </c>
      <c r="V54" s="42">
        <f t="shared" si="44"/>
        <v>0.43494688981633212</v>
      </c>
      <c r="W54" s="42">
        <f t="shared" si="45"/>
        <v>0.42201627583999896</v>
      </c>
      <c r="X54" s="42">
        <f t="shared" si="46"/>
        <v>1.2930613976333161E-2</v>
      </c>
      <c r="Y54" s="42">
        <f t="shared" si="29"/>
        <v>1.1873205193744995E-3</v>
      </c>
      <c r="Z54" s="10">
        <f t="shared" si="47"/>
        <v>14.436451695471504</v>
      </c>
      <c r="AA54">
        <f t="shared" si="14"/>
        <v>4768308.2687603338</v>
      </c>
      <c r="AB54" s="10">
        <f t="shared" si="15"/>
        <v>4.7683082687603342</v>
      </c>
      <c r="AC54" s="10">
        <f t="shared" si="16"/>
        <v>4.6673082687603342</v>
      </c>
      <c r="AD54" s="3">
        <f t="shared" si="17"/>
        <v>676.91200417118694</v>
      </c>
      <c r="AI54" s="94">
        <f t="shared" si="28"/>
        <v>0.42201627583999896</v>
      </c>
    </row>
    <row r="55" spans="2:35">
      <c r="B55" s="39">
        <f t="shared" si="30"/>
        <v>27</v>
      </c>
      <c r="C55" s="42">
        <f t="shared" si="31"/>
        <v>0.17935251798542476</v>
      </c>
      <c r="D55" s="10">
        <f t="shared" si="32"/>
        <v>5.3606474820145511</v>
      </c>
      <c r="E55" s="40">
        <f t="shared" si="33"/>
        <v>20.358705035970896</v>
      </c>
      <c r="F55" s="40">
        <f t="shared" si="34"/>
        <v>31.08</v>
      </c>
      <c r="G55" s="3">
        <f t="shared" si="35"/>
        <v>224.96517985611681</v>
      </c>
      <c r="H55" s="3">
        <f t="shared" si="36"/>
        <v>81.256230789298584</v>
      </c>
      <c r="I55">
        <f t="shared" si="1"/>
        <v>8.1256230789298584E-5</v>
      </c>
      <c r="J55" s="4">
        <f t="shared" si="37"/>
        <v>325.52937305122663</v>
      </c>
      <c r="K55" s="40">
        <f t="shared" si="38"/>
        <v>4.0062081379991694</v>
      </c>
      <c r="L55" s="40">
        <f t="shared" si="4"/>
        <v>1.9937918620008306</v>
      </c>
      <c r="M55" s="10">
        <f t="shared" si="39"/>
        <v>4.7683082687603342</v>
      </c>
      <c r="N55" s="10">
        <f t="shared" si="5"/>
        <v>8.26</v>
      </c>
      <c r="O55" s="10">
        <f t="shared" si="6"/>
        <v>0.31900000000000001</v>
      </c>
      <c r="P55" s="10">
        <f t="shared" si="40"/>
        <v>13.594970415966706</v>
      </c>
      <c r="Q55" s="42">
        <f t="shared" si="41"/>
        <v>1.5683902288574979E-2</v>
      </c>
      <c r="R55" s="4">
        <f t="shared" si="42"/>
        <v>97441.162310248663</v>
      </c>
      <c r="S55">
        <f t="shared" si="9"/>
        <v>9.7441162310248661E-5</v>
      </c>
      <c r="T55" s="41">
        <f t="shared" si="10"/>
        <v>8.2363209731635173E-5</v>
      </c>
      <c r="U55" s="42">
        <f t="shared" si="43"/>
        <v>0.17486303782385673</v>
      </c>
      <c r="V55" s="42">
        <f t="shared" si="44"/>
        <v>0.43554014218722747</v>
      </c>
      <c r="W55" s="42">
        <f t="shared" si="45"/>
        <v>0.42366505498731077</v>
      </c>
      <c r="X55" s="42">
        <f t="shared" si="46"/>
        <v>1.1875087199916701E-2</v>
      </c>
      <c r="Y55" s="42">
        <f t="shared" si="29"/>
        <v>1.1931228470966209E-3</v>
      </c>
      <c r="Z55" s="10">
        <f t="shared" si="47"/>
        <v>14.486114018433527</v>
      </c>
      <c r="AA55">
        <f t="shared" si="14"/>
        <v>4784364.1095926911</v>
      </c>
      <c r="AB55" s="10">
        <f t="shared" si="15"/>
        <v>4.7843641095926914</v>
      </c>
      <c r="AC55" s="10">
        <f t="shared" si="16"/>
        <v>4.6833641095926914</v>
      </c>
      <c r="AD55" s="3">
        <f t="shared" si="17"/>
        <v>679.24062503157234</v>
      </c>
      <c r="AI55" s="94">
        <f t="shared" si="28"/>
        <v>0.42366505498731077</v>
      </c>
    </row>
    <row r="56" spans="2:35">
      <c r="B56" s="39">
        <f t="shared" si="30"/>
        <v>28</v>
      </c>
      <c r="C56" s="42">
        <f t="shared" si="31"/>
        <v>0.18599520383673679</v>
      </c>
      <c r="D56" s="10">
        <f t="shared" si="32"/>
        <v>5.3540047961632382</v>
      </c>
      <c r="E56" s="40">
        <f t="shared" si="33"/>
        <v>20.371990407673522</v>
      </c>
      <c r="F56" s="40">
        <f t="shared" si="34"/>
        <v>31.08</v>
      </c>
      <c r="G56" s="3">
        <f t="shared" si="35"/>
        <v>224.91203836930632</v>
      </c>
      <c r="H56" s="3">
        <f t="shared" si="36"/>
        <v>81.256230789298584</v>
      </c>
      <c r="I56">
        <f t="shared" si="1"/>
        <v>8.1256230789298584E-5</v>
      </c>
      <c r="J56" s="4">
        <f t="shared" si="37"/>
        <v>325.95436961288135</v>
      </c>
      <c r="K56" s="40">
        <f t="shared" si="38"/>
        <v>4.0114384638157423</v>
      </c>
      <c r="L56" s="40">
        <f t="shared" si="4"/>
        <v>1.9885615361842577</v>
      </c>
      <c r="M56" s="10">
        <f t="shared" si="39"/>
        <v>4.7843641095926914</v>
      </c>
      <c r="N56" s="10">
        <f t="shared" si="5"/>
        <v>8.26</v>
      </c>
      <c r="O56" s="10">
        <f t="shared" si="6"/>
        <v>0.31900000000000001</v>
      </c>
      <c r="P56" s="10">
        <f t="shared" si="40"/>
        <v>13.609556556721914</v>
      </c>
      <c r="Q56" s="42">
        <f t="shared" si="41"/>
        <v>1.6171992096911249E-2</v>
      </c>
      <c r="R56" s="4">
        <f t="shared" si="42"/>
        <v>97322.557824069809</v>
      </c>
      <c r="S56">
        <f t="shared" si="9"/>
        <v>9.7322557824069814E-5</v>
      </c>
      <c r="T56" s="41">
        <f t="shared" si="10"/>
        <v>8.248181421781402E-5</v>
      </c>
      <c r="U56" s="42">
        <f t="shared" si="43"/>
        <v>0.17465019614318447</v>
      </c>
      <c r="V56" s="42">
        <f t="shared" si="44"/>
        <v>0.43607073337131108</v>
      </c>
      <c r="W56" s="42">
        <f t="shared" si="45"/>
        <v>0.42512249004353758</v>
      </c>
      <c r="X56" s="42">
        <f t="shared" si="46"/>
        <v>1.0948243327773499E-2</v>
      </c>
      <c r="Y56" s="42">
        <f t="shared" si="29"/>
        <v>1.1984665730840928E-3</v>
      </c>
      <c r="Z56" s="10">
        <f t="shared" si="47"/>
        <v>14.530070470070406</v>
      </c>
      <c r="AA56">
        <f t="shared" si="14"/>
        <v>4798575.240867734</v>
      </c>
      <c r="AB56" s="10">
        <f t="shared" si="15"/>
        <v>4.7985752408677342</v>
      </c>
      <c r="AC56" s="10">
        <f t="shared" si="16"/>
        <v>4.6975752408677343</v>
      </c>
      <c r="AD56" s="3">
        <f t="shared" si="17"/>
        <v>681.30170280895345</v>
      </c>
      <c r="AI56" s="94">
        <f t="shared" si="28"/>
        <v>0.42512249004353758</v>
      </c>
    </row>
    <row r="57" spans="2:35">
      <c r="B57" s="39">
        <f t="shared" si="30"/>
        <v>29</v>
      </c>
      <c r="C57" s="42">
        <f t="shared" si="31"/>
        <v>0.19263788968804882</v>
      </c>
      <c r="D57" s="10">
        <f t="shared" si="32"/>
        <v>5.3473621103119253</v>
      </c>
      <c r="E57" s="40">
        <f t="shared" si="33"/>
        <v>20.385275779376148</v>
      </c>
      <c r="F57" s="40">
        <f t="shared" si="34"/>
        <v>31.08</v>
      </c>
      <c r="G57" s="3">
        <f t="shared" si="35"/>
        <v>224.85889688249583</v>
      </c>
      <c r="H57" s="3">
        <f t="shared" si="36"/>
        <v>81.256230789298584</v>
      </c>
      <c r="I57">
        <f t="shared" si="1"/>
        <v>8.1256230789298584E-5</v>
      </c>
      <c r="J57" s="4">
        <f t="shared" si="37"/>
        <v>326.3796434218176</v>
      </c>
      <c r="K57" s="40">
        <f t="shared" si="38"/>
        <v>4.0166722016448944</v>
      </c>
      <c r="L57" s="40">
        <f t="shared" si="4"/>
        <v>1.9833277983551056</v>
      </c>
      <c r="M57" s="10">
        <f t="shared" si="39"/>
        <v>4.7985752408677342</v>
      </c>
      <c r="N57" s="10">
        <f t="shared" si="5"/>
        <v>8.26</v>
      </c>
      <c r="O57" s="10">
        <f t="shared" si="6"/>
        <v>0.31900000000000001</v>
      </c>
      <c r="P57" s="10">
        <f t="shared" si="40"/>
        <v>13.622439062599287</v>
      </c>
      <c r="Q57" s="42">
        <f t="shared" si="41"/>
        <v>1.6659620327126621E-2</v>
      </c>
      <c r="R57" s="4">
        <f t="shared" si="42"/>
        <v>97203.936166271422</v>
      </c>
      <c r="S57">
        <f t="shared" si="9"/>
        <v>9.7203936166271427E-5</v>
      </c>
      <c r="T57" s="41">
        <f t="shared" si="10"/>
        <v>8.2600435875612407E-5</v>
      </c>
      <c r="U57" s="42">
        <f t="shared" si="43"/>
        <v>0.17443732364718237</v>
      </c>
      <c r="V57" s="42">
        <f t="shared" si="44"/>
        <v>0.43654670261416911</v>
      </c>
      <c r="W57" s="42">
        <f t="shared" si="45"/>
        <v>0.42641247548404759</v>
      </c>
      <c r="X57" s="42">
        <f t="shared" si="46"/>
        <v>1.013422713012152E-2</v>
      </c>
      <c r="Y57" s="42">
        <f t="shared" si="29"/>
        <v>1.2034083083241546E-3</v>
      </c>
      <c r="Z57" s="10">
        <f t="shared" si="47"/>
        <v>14.569030968993449</v>
      </c>
      <c r="AA57">
        <f t="shared" si="14"/>
        <v>4811171.1794414474</v>
      </c>
      <c r="AB57" s="10">
        <f t="shared" si="15"/>
        <v>4.8111711794414473</v>
      </c>
      <c r="AC57" s="10">
        <f t="shared" si="16"/>
        <v>4.7101711794414474</v>
      </c>
      <c r="AD57" s="3">
        <f t="shared" si="17"/>
        <v>683.12852493712069</v>
      </c>
      <c r="AI57" s="94">
        <f t="shared" si="28"/>
        <v>0.42641247548404759</v>
      </c>
    </row>
    <row r="58" spans="2:35">
      <c r="B58" s="39">
        <f t="shared" si="30"/>
        <v>30</v>
      </c>
      <c r="C58" s="42">
        <f t="shared" si="31"/>
        <v>0.19928057553936085</v>
      </c>
      <c r="D58" s="10">
        <f t="shared" si="32"/>
        <v>5.3407194244606124</v>
      </c>
      <c r="E58" s="40">
        <f t="shared" si="33"/>
        <v>20.398561151078773</v>
      </c>
      <c r="F58" s="40">
        <f t="shared" si="34"/>
        <v>31.08</v>
      </c>
      <c r="G58" s="3">
        <f t="shared" si="35"/>
        <v>224.80575539568534</v>
      </c>
      <c r="H58" s="3">
        <f t="shared" si="36"/>
        <v>81.256230789298584</v>
      </c>
      <c r="I58">
        <f t="shared" si="1"/>
        <v>8.1256230789298584E-5</v>
      </c>
      <c r="J58" s="4">
        <f t="shared" si="37"/>
        <v>326.80519447803545</v>
      </c>
      <c r="K58" s="40">
        <f t="shared" si="38"/>
        <v>4.0219093514866255</v>
      </c>
      <c r="L58" s="40">
        <f t="shared" si="4"/>
        <v>1.9780906485133745</v>
      </c>
      <c r="M58" s="10">
        <f t="shared" si="39"/>
        <v>4.8111711794414473</v>
      </c>
      <c r="N58" s="10">
        <f t="shared" si="5"/>
        <v>8.26</v>
      </c>
      <c r="O58" s="10">
        <f t="shared" si="6"/>
        <v>0.31900000000000001</v>
      </c>
      <c r="P58" s="10">
        <f t="shared" si="40"/>
        <v>13.633835681111282</v>
      </c>
      <c r="Q58" s="42">
        <f t="shared" si="41"/>
        <v>1.7146840945497063E-2</v>
      </c>
      <c r="R58" s="4">
        <f t="shared" si="42"/>
        <v>97085.29738105349</v>
      </c>
      <c r="S58">
        <f t="shared" si="9"/>
        <v>9.7085297381053494E-5</v>
      </c>
      <c r="T58" s="41">
        <f t="shared" si="10"/>
        <v>8.2719074660830339E-5</v>
      </c>
      <c r="U58" s="42">
        <f t="shared" si="43"/>
        <v>0.17422442041516953</v>
      </c>
      <c r="V58" s="42">
        <f t="shared" si="44"/>
        <v>0.43697500472150819</v>
      </c>
      <c r="W58" s="42">
        <f t="shared" si="45"/>
        <v>0.42755584521691209</v>
      </c>
      <c r="X58" s="42">
        <f t="shared" si="46"/>
        <v>9.4191595045960974E-3</v>
      </c>
      <c r="Y58" s="42">
        <f t="shared" si="29"/>
        <v>1.2079975170425138E-3</v>
      </c>
      <c r="Z58" s="10">
        <f t="shared" si="47"/>
        <v>14.603614970254647</v>
      </c>
      <c r="AA58">
        <f t="shared" si="14"/>
        <v>4822352.1952795601</v>
      </c>
      <c r="AB58" s="10">
        <f t="shared" si="15"/>
        <v>4.82235219527956</v>
      </c>
      <c r="AC58" s="10">
        <f t="shared" si="16"/>
        <v>4.7213521952795601</v>
      </c>
      <c r="AD58" s="3">
        <f t="shared" si="17"/>
        <v>684.7501370963829</v>
      </c>
      <c r="AI58" s="94">
        <f t="shared" si="28"/>
        <v>0.42755584521691209</v>
      </c>
    </row>
    <row r="59" spans="2:35">
      <c r="B59" s="39">
        <f t="shared" si="30"/>
        <v>31</v>
      </c>
      <c r="C59" s="42">
        <f t="shared" si="31"/>
        <v>0.20592326139067288</v>
      </c>
      <c r="D59" s="10">
        <f t="shared" si="32"/>
        <v>5.3340767386092995</v>
      </c>
      <c r="E59" s="40">
        <f t="shared" si="33"/>
        <v>20.411846522781399</v>
      </c>
      <c r="F59" s="40">
        <f t="shared" si="34"/>
        <v>31.08</v>
      </c>
      <c r="G59" s="3">
        <f t="shared" si="35"/>
        <v>224.75261390887485</v>
      </c>
      <c r="H59" s="3">
        <f t="shared" si="36"/>
        <v>81.256230789298584</v>
      </c>
      <c r="I59">
        <f t="shared" si="1"/>
        <v>8.1256230789298584E-5</v>
      </c>
      <c r="J59" s="4">
        <f t="shared" si="37"/>
        <v>327.23102278153482</v>
      </c>
      <c r="K59" s="40">
        <f t="shared" si="38"/>
        <v>4.027149913340935</v>
      </c>
      <c r="L59" s="40">
        <f t="shared" si="4"/>
        <v>1.972850086659065</v>
      </c>
      <c r="M59" s="10">
        <f t="shared" si="39"/>
        <v>4.82235219527956</v>
      </c>
      <c r="N59" s="10">
        <f t="shared" si="5"/>
        <v>8.26</v>
      </c>
      <c r="O59" s="10">
        <f t="shared" si="6"/>
        <v>0.31900000000000001</v>
      </c>
      <c r="P59" s="10">
        <f t="shared" si="40"/>
        <v>13.643935087331295</v>
      </c>
      <c r="Q59" s="42">
        <f t="shared" si="41"/>
        <v>1.7633700917256964E-2</v>
      </c>
      <c r="R59" s="4">
        <f t="shared" si="42"/>
        <v>96966.641512615999</v>
      </c>
      <c r="S59">
        <f t="shared" si="9"/>
        <v>9.6966641512615998E-5</v>
      </c>
      <c r="T59" s="41">
        <f t="shared" si="10"/>
        <v>8.2837730529267836E-5</v>
      </c>
      <c r="U59" s="42">
        <f t="shared" si="43"/>
        <v>0.174011486526465</v>
      </c>
      <c r="V59" s="42">
        <f t="shared" si="44"/>
        <v>0.43736166671252913</v>
      </c>
      <c r="W59" s="42">
        <f t="shared" si="45"/>
        <v>0.42857077832548224</v>
      </c>
      <c r="X59" s="42">
        <f t="shared" si="46"/>
        <v>8.7908883870468912E-3</v>
      </c>
      <c r="Y59" s="42">
        <f t="shared" si="29"/>
        <v>1.2122774487143759E-3</v>
      </c>
      <c r="Z59" s="10">
        <f t="shared" si="47"/>
        <v>14.63436336279227</v>
      </c>
      <c r="AA59">
        <f t="shared" si="14"/>
        <v>4832293.1579045346</v>
      </c>
      <c r="AB59" s="10">
        <f t="shared" si="15"/>
        <v>4.8322931579045347</v>
      </c>
      <c r="AC59" s="10">
        <f t="shared" si="16"/>
        <v>4.7312931579045348</v>
      </c>
      <c r="AD59" s="3">
        <f t="shared" si="17"/>
        <v>686.19190107389909</v>
      </c>
      <c r="AI59" s="94">
        <f t="shared" si="28"/>
        <v>0.42857077832548224</v>
      </c>
    </row>
    <row r="60" spans="2:35">
      <c r="B60" s="39">
        <f t="shared" si="30"/>
        <v>32</v>
      </c>
      <c r="C60" s="42">
        <f t="shared" si="31"/>
        <v>0.21256594724198491</v>
      </c>
      <c r="D60" s="10">
        <f t="shared" si="32"/>
        <v>5.3274340527579866</v>
      </c>
      <c r="E60" s="40">
        <f t="shared" si="33"/>
        <v>20.425131894484025</v>
      </c>
      <c r="F60" s="40">
        <f t="shared" si="34"/>
        <v>31.08</v>
      </c>
      <c r="G60" s="3">
        <f t="shared" si="35"/>
        <v>224.69947242206436</v>
      </c>
      <c r="H60" s="3">
        <f t="shared" si="36"/>
        <v>81.256230789298584</v>
      </c>
      <c r="I60">
        <f t="shared" si="1"/>
        <v>8.1256230789298584E-5</v>
      </c>
      <c r="J60" s="4">
        <f t="shared" si="37"/>
        <v>327.65712833231584</v>
      </c>
      <c r="K60" s="40">
        <f t="shared" si="38"/>
        <v>4.0323938872078244</v>
      </c>
      <c r="L60" s="40">
        <f t="shared" si="4"/>
        <v>1.9676061127921756</v>
      </c>
      <c r="M60" s="10">
        <f t="shared" si="39"/>
        <v>4.8322931579045347</v>
      </c>
      <c r="N60" s="10">
        <f t="shared" si="5"/>
        <v>8.26</v>
      </c>
      <c r="O60" s="10">
        <f t="shared" si="6"/>
        <v>0.31900000000000001</v>
      </c>
      <c r="P60" s="10">
        <f t="shared" si="40"/>
        <v>13.65290101536662</v>
      </c>
      <c r="Q60" s="42">
        <f t="shared" si="41"/>
        <v>1.8120241165650731E-2</v>
      </c>
      <c r="R60" s="4">
        <f t="shared" si="42"/>
        <v>96847.968605158952</v>
      </c>
      <c r="S60">
        <f t="shared" si="9"/>
        <v>9.6847968605158946E-5</v>
      </c>
      <c r="T60" s="41">
        <f t="shared" si="10"/>
        <v>8.2956403436724888E-5</v>
      </c>
      <c r="U60" s="42">
        <f t="shared" si="43"/>
        <v>0.17379852206038798</v>
      </c>
      <c r="V60" s="42">
        <f t="shared" si="44"/>
        <v>0.43771191957928901</v>
      </c>
      <c r="W60" s="42">
        <f t="shared" si="45"/>
        <v>0.42947314822149413</v>
      </c>
      <c r="X60" s="42">
        <f t="shared" si="46"/>
        <v>8.2387713577948829E-3</v>
      </c>
      <c r="Y60" s="42">
        <f t="shared" si="29"/>
        <v>1.2162859425772568E-3</v>
      </c>
      <c r="Z60" s="10">
        <f t="shared" si="47"/>
        <v>14.661748728113324</v>
      </c>
      <c r="AA60">
        <f t="shared" si="14"/>
        <v>4841146.853030053</v>
      </c>
      <c r="AB60" s="10">
        <f t="shared" si="15"/>
        <v>4.841146853030053</v>
      </c>
      <c r="AC60" s="10">
        <f t="shared" si="16"/>
        <v>4.740146853030053</v>
      </c>
      <c r="AD60" s="3">
        <f t="shared" si="17"/>
        <v>687.47597578390901</v>
      </c>
      <c r="AI60" s="94">
        <f t="shared" si="28"/>
        <v>0.42947314822149413</v>
      </c>
    </row>
    <row r="61" spans="2:35">
      <c r="B61" s="39">
        <f t="shared" si="30"/>
        <v>33</v>
      </c>
      <c r="C61" s="42">
        <f t="shared" si="31"/>
        <v>0.21920863309329694</v>
      </c>
      <c r="D61" s="10">
        <f t="shared" si="32"/>
        <v>5.3207913669066738</v>
      </c>
      <c r="E61" s="40">
        <f t="shared" si="33"/>
        <v>20.438417266186651</v>
      </c>
      <c r="F61" s="40">
        <f t="shared" si="34"/>
        <v>31.08</v>
      </c>
      <c r="G61" s="3">
        <f t="shared" si="35"/>
        <v>224.64633093525387</v>
      </c>
      <c r="H61" s="3">
        <f t="shared" si="36"/>
        <v>81.256230789298584</v>
      </c>
      <c r="I61">
        <f t="shared" si="1"/>
        <v>8.1256230789298584E-5</v>
      </c>
      <c r="J61" s="4">
        <f t="shared" si="37"/>
        <v>328.08351113037833</v>
      </c>
      <c r="K61" s="40">
        <f t="shared" si="38"/>
        <v>4.0376412730872921</v>
      </c>
      <c r="L61" s="40">
        <f t="shared" si="4"/>
        <v>1.9623587269127079</v>
      </c>
      <c r="M61" s="10">
        <f t="shared" si="39"/>
        <v>4.841146853030053</v>
      </c>
      <c r="N61" s="10">
        <f t="shared" si="5"/>
        <v>8.26</v>
      </c>
      <c r="O61" s="10">
        <f t="shared" si="6"/>
        <v>0.31900000000000001</v>
      </c>
      <c r="P61" s="10">
        <f t="shared" si="40"/>
        <v>13.660875748668522</v>
      </c>
      <c r="Q61" s="42">
        <f t="shared" si="41"/>
        <v>1.8606497389155249E-2</v>
      </c>
      <c r="R61" s="4">
        <f t="shared" si="42"/>
        <v>96729.278702882366</v>
      </c>
      <c r="S61">
        <f t="shared" si="9"/>
        <v>9.6729278702882362E-5</v>
      </c>
      <c r="T61" s="41">
        <f t="shared" si="10"/>
        <v>8.3075093339001472E-5</v>
      </c>
      <c r="U61" s="42">
        <f t="shared" si="43"/>
        <v>0.17358552709625755</v>
      </c>
      <c r="V61" s="42">
        <f t="shared" si="44"/>
        <v>0.43803030960786732</v>
      </c>
      <c r="W61" s="42">
        <f t="shared" si="45"/>
        <v>0.43027682370556281</v>
      </c>
      <c r="X61" s="42">
        <f t="shared" si="46"/>
        <v>7.7534859023045133E-3</v>
      </c>
      <c r="Y61" s="42">
        <f t="shared" si="29"/>
        <v>1.2200561233511069E-3</v>
      </c>
      <c r="Z61" s="10">
        <f t="shared" si="47"/>
        <v>14.686184201713369</v>
      </c>
      <c r="AA61">
        <f t="shared" si="14"/>
        <v>4849046.8474601489</v>
      </c>
      <c r="AB61" s="10">
        <f t="shared" si="15"/>
        <v>4.8490468474601487</v>
      </c>
      <c r="AC61" s="10">
        <f t="shared" si="16"/>
        <v>4.7480468474601487</v>
      </c>
      <c r="AD61" s="3">
        <f t="shared" si="17"/>
        <v>688.62173277159525</v>
      </c>
      <c r="AI61" s="94">
        <f t="shared" si="28"/>
        <v>0.43027682370556281</v>
      </c>
    </row>
    <row r="62" spans="2:35">
      <c r="B62" s="39">
        <f t="shared" si="30"/>
        <v>34</v>
      </c>
      <c r="C62" s="42">
        <f t="shared" si="31"/>
        <v>0.22585131894460897</v>
      </c>
      <c r="D62" s="10">
        <f t="shared" si="32"/>
        <v>5.3141486810553609</v>
      </c>
      <c r="E62" s="40">
        <f t="shared" si="33"/>
        <v>20.451702637889277</v>
      </c>
      <c r="F62" s="40">
        <f t="shared" si="34"/>
        <v>31.08</v>
      </c>
      <c r="G62" s="3">
        <f t="shared" si="35"/>
        <v>224.59318944844338</v>
      </c>
      <c r="H62" s="3">
        <f t="shared" si="36"/>
        <v>81.256230789298584</v>
      </c>
      <c r="I62">
        <f t="shared" si="1"/>
        <v>8.1256230789298584E-5</v>
      </c>
      <c r="J62" s="4">
        <f t="shared" si="37"/>
        <v>328.51017117572241</v>
      </c>
      <c r="K62" s="40">
        <f t="shared" si="38"/>
        <v>4.0428920709793381</v>
      </c>
      <c r="L62" s="40">
        <f t="shared" si="4"/>
        <v>1.9571079290206619</v>
      </c>
      <c r="M62" s="10">
        <f t="shared" si="39"/>
        <v>4.8490468474601487</v>
      </c>
      <c r="N62" s="10">
        <f t="shared" si="5"/>
        <v>8.26</v>
      </c>
      <c r="O62" s="10">
        <f t="shared" si="6"/>
        <v>0.31900000000000001</v>
      </c>
      <c r="P62" s="10">
        <f t="shared" si="40"/>
        <v>13.6679830805147</v>
      </c>
      <c r="Q62" s="42">
        <f t="shared" si="41"/>
        <v>1.9092500760112149E-2</v>
      </c>
      <c r="R62" s="4">
        <f t="shared" si="42"/>
        <v>96610.571849986227</v>
      </c>
      <c r="S62">
        <f t="shared" si="9"/>
        <v>9.6610571849986226E-5</v>
      </c>
      <c r="T62" s="41">
        <f t="shared" si="10"/>
        <v>8.3193800191897608E-5</v>
      </c>
      <c r="U62" s="42">
        <f t="shared" si="43"/>
        <v>0.17337250171339277</v>
      </c>
      <c r="V62" s="42">
        <f t="shared" si="44"/>
        <v>0.43832079280714525</v>
      </c>
      <c r="W62" s="42">
        <f t="shared" si="45"/>
        <v>0.43099392902235278</v>
      </c>
      <c r="X62" s="42">
        <f t="shared" si="46"/>
        <v>7.32686378479247E-3</v>
      </c>
      <c r="Y62" s="42">
        <f t="shared" si="29"/>
        <v>1.223617003849058E-3</v>
      </c>
      <c r="Z62" s="10">
        <f t="shared" si="47"/>
        <v>14.70803113965971</v>
      </c>
      <c r="AA62">
        <f t="shared" si="14"/>
        <v>4856109.9676973764</v>
      </c>
      <c r="AB62" s="10">
        <f t="shared" si="15"/>
        <v>4.8561099676973765</v>
      </c>
      <c r="AC62" s="10">
        <f t="shared" si="16"/>
        <v>4.7551099676973765</v>
      </c>
      <c r="AD62" s="3">
        <f t="shared" si="17"/>
        <v>689.64611569215026</v>
      </c>
      <c r="AI62" s="94">
        <f t="shared" si="28"/>
        <v>0.43099392902235278</v>
      </c>
    </row>
    <row r="63" spans="2:35">
      <c r="B63" s="39">
        <f t="shared" si="30"/>
        <v>35</v>
      </c>
      <c r="C63" s="42">
        <f t="shared" si="31"/>
        <v>0.232494004795921</v>
      </c>
      <c r="D63" s="10">
        <f t="shared" si="32"/>
        <v>5.307505995204048</v>
      </c>
      <c r="E63" s="40">
        <f t="shared" si="33"/>
        <v>20.464988009591902</v>
      </c>
      <c r="F63" s="40">
        <f t="shared" si="34"/>
        <v>31.08</v>
      </c>
      <c r="G63" s="3">
        <f t="shared" si="35"/>
        <v>224.54004796163289</v>
      </c>
      <c r="H63" s="3">
        <f t="shared" si="36"/>
        <v>81.256230789298584</v>
      </c>
      <c r="I63">
        <f t="shared" si="1"/>
        <v>8.1256230789298584E-5</v>
      </c>
      <c r="J63" s="4">
        <f t="shared" si="37"/>
        <v>328.93710846834801</v>
      </c>
      <c r="K63" s="40">
        <f t="shared" si="38"/>
        <v>4.0481462808839632</v>
      </c>
      <c r="L63" s="40">
        <f t="shared" si="4"/>
        <v>1.9518537191160368</v>
      </c>
      <c r="M63" s="10">
        <f t="shared" si="39"/>
        <v>4.8561099676973765</v>
      </c>
      <c r="N63" s="10">
        <f t="shared" si="5"/>
        <v>8.26</v>
      </c>
      <c r="O63" s="10">
        <f t="shared" si="6"/>
        <v>0.31900000000000001</v>
      </c>
      <c r="P63" s="10">
        <f t="shared" si="40"/>
        <v>13.674330834098701</v>
      </c>
      <c r="Q63" s="42">
        <f t="shared" si="41"/>
        <v>1.9578278523711933E-2</v>
      </c>
      <c r="R63" s="4">
        <f t="shared" si="42"/>
        <v>96491.848090670552</v>
      </c>
      <c r="S63">
        <f t="shared" si="9"/>
        <v>9.6491848090670548E-5</v>
      </c>
      <c r="T63" s="41">
        <f t="shared" si="10"/>
        <v>8.3312523951213285E-5</v>
      </c>
      <c r="U63" s="42">
        <f t="shared" si="43"/>
        <v>0.17315944599111283</v>
      </c>
      <c r="V63" s="42">
        <f t="shared" si="44"/>
        <v>0.43858681529827576</v>
      </c>
      <c r="W63" s="42">
        <f t="shared" si="45"/>
        <v>0.43163506885100222</v>
      </c>
      <c r="X63" s="42">
        <f t="shared" si="46"/>
        <v>6.9517464472735324E-3</v>
      </c>
      <c r="Y63" s="42">
        <f t="shared" si="29"/>
        <v>1.2269940076913273E-3</v>
      </c>
      <c r="Z63" s="10">
        <f t="shared" si="47"/>
        <v>14.727605760807808</v>
      </c>
      <c r="AA63">
        <f t="shared" si="14"/>
        <v>4862438.4473729627</v>
      </c>
      <c r="AB63" s="10">
        <f t="shared" si="15"/>
        <v>4.8624384473729627</v>
      </c>
      <c r="AC63" s="10">
        <f t="shared" si="16"/>
        <v>4.7614384473729627</v>
      </c>
      <c r="AD63" s="3">
        <f t="shared" si="17"/>
        <v>690.56395175822524</v>
      </c>
      <c r="AI63" s="94">
        <f t="shared" si="28"/>
        <v>0.43163506885100222</v>
      </c>
    </row>
    <row r="64" spans="2:35">
      <c r="B64" s="39">
        <f t="shared" si="30"/>
        <v>36</v>
      </c>
      <c r="C64" s="42">
        <f t="shared" si="31"/>
        <v>0.23913669064723303</v>
      </c>
      <c r="D64" s="10">
        <f t="shared" si="32"/>
        <v>5.3008633093527351</v>
      </c>
      <c r="E64" s="40">
        <f t="shared" si="33"/>
        <v>20.478273381294528</v>
      </c>
      <c r="F64" s="40">
        <f t="shared" si="34"/>
        <v>31.08</v>
      </c>
      <c r="G64" s="3">
        <f t="shared" si="35"/>
        <v>224.4869064748224</v>
      </c>
      <c r="H64" s="3">
        <f t="shared" si="36"/>
        <v>81.256230789298584</v>
      </c>
      <c r="I64">
        <f t="shared" si="1"/>
        <v>8.1256230789298584E-5</v>
      </c>
      <c r="J64" s="4">
        <f t="shared" si="37"/>
        <v>329.36432300825527</v>
      </c>
      <c r="K64" s="40">
        <f t="shared" si="38"/>
        <v>4.0534039028011675</v>
      </c>
      <c r="L64" s="40">
        <f t="shared" si="4"/>
        <v>1.9465960971988325</v>
      </c>
      <c r="M64" s="10">
        <f t="shared" si="39"/>
        <v>4.8624384473729627</v>
      </c>
      <c r="N64" s="10">
        <f t="shared" si="5"/>
        <v>8.26</v>
      </c>
      <c r="O64" s="10">
        <f t="shared" si="6"/>
        <v>0.31900000000000001</v>
      </c>
      <c r="P64" s="10">
        <f t="shared" si="40"/>
        <v>13.680013014621021</v>
      </c>
      <c r="Q64" s="42">
        <f t="shared" si="41"/>
        <v>2.0063854512873083E-2</v>
      </c>
      <c r="R64" s="4">
        <f t="shared" si="42"/>
        <v>96373.107469135284</v>
      </c>
      <c r="S64">
        <f t="shared" si="9"/>
        <v>9.6373107469135283E-5</v>
      </c>
      <c r="T64" s="41">
        <f t="shared" si="10"/>
        <v>8.3431264572748551E-5</v>
      </c>
      <c r="U64" s="42">
        <f t="shared" si="43"/>
        <v>0.17294636000873673</v>
      </c>
      <c r="V64" s="42">
        <f t="shared" si="44"/>
        <v>0.43883138197218574</v>
      </c>
      <c r="W64" s="42">
        <f t="shared" si="45"/>
        <v>0.43220952323356127</v>
      </c>
      <c r="X64" s="42">
        <f t="shared" si="46"/>
        <v>6.6218587386244754E-3</v>
      </c>
      <c r="Y64" s="42">
        <f t="shared" si="29"/>
        <v>1.2302094232984203E-3</v>
      </c>
      <c r="Z64" s="10">
        <f t="shared" si="47"/>
        <v>14.745184908778764</v>
      </c>
      <c r="AA64">
        <f t="shared" si="14"/>
        <v>4868121.7900954923</v>
      </c>
      <c r="AB64" s="10">
        <f t="shared" si="15"/>
        <v>4.8681217900954925</v>
      </c>
      <c r="AC64" s="10">
        <f t="shared" si="16"/>
        <v>4.7671217900954925</v>
      </c>
      <c r="AD64" s="3">
        <f t="shared" si="17"/>
        <v>691.38822191377699</v>
      </c>
      <c r="AI64" s="94">
        <f t="shared" si="28"/>
        <v>0.43220952323356127</v>
      </c>
    </row>
    <row r="65" spans="2:35">
      <c r="B65" s="39">
        <f t="shared" si="30"/>
        <v>37</v>
      </c>
      <c r="C65" s="42">
        <f t="shared" si="31"/>
        <v>0.24577937649854506</v>
      </c>
      <c r="D65" s="10">
        <f t="shared" si="32"/>
        <v>5.2942206235014222</v>
      </c>
      <c r="E65" s="40">
        <f t="shared" si="33"/>
        <v>20.491558752997154</v>
      </c>
      <c r="F65" s="40">
        <f t="shared" si="34"/>
        <v>31.08</v>
      </c>
      <c r="G65" s="3">
        <f t="shared" si="35"/>
        <v>224.43376498801192</v>
      </c>
      <c r="H65" s="3">
        <f t="shared" si="36"/>
        <v>81.256230789298584</v>
      </c>
      <c r="I65">
        <f t="shared" si="1"/>
        <v>8.1256230789298584E-5</v>
      </c>
      <c r="J65" s="4">
        <f t="shared" si="37"/>
        <v>329.79181479544405</v>
      </c>
      <c r="K65" s="40">
        <f t="shared" si="38"/>
        <v>4.0586649367309509</v>
      </c>
      <c r="L65" s="40">
        <f t="shared" si="4"/>
        <v>1.9413350632690491</v>
      </c>
      <c r="M65" s="10">
        <f t="shared" si="39"/>
        <v>4.8681217900954925</v>
      </c>
      <c r="N65" s="10">
        <f t="shared" si="5"/>
        <v>8.26</v>
      </c>
      <c r="O65" s="10">
        <f t="shared" si="6"/>
        <v>0.31900000000000001</v>
      </c>
      <c r="P65" s="10">
        <f t="shared" si="40"/>
        <v>13.685111652392681</v>
      </c>
      <c r="Q65" s="42">
        <f t="shared" si="41"/>
        <v>2.0549249591849339E-2</v>
      </c>
      <c r="R65" s="4">
        <f t="shared" si="42"/>
        <v>96254.35002958047</v>
      </c>
      <c r="S65">
        <f t="shared" si="9"/>
        <v>9.6254350029580465E-5</v>
      </c>
      <c r="T65" s="41">
        <f t="shared" si="10"/>
        <v>8.3550022012303369E-5</v>
      </c>
      <c r="U65" s="42">
        <f t="shared" si="43"/>
        <v>0.17273324384558361</v>
      </c>
      <c r="V65" s="42">
        <f t="shared" si="44"/>
        <v>0.43905711529378821</v>
      </c>
      <c r="W65" s="42">
        <f t="shared" si="45"/>
        <v>0.43272541667114894</v>
      </c>
      <c r="X65" s="42">
        <f t="shared" si="46"/>
        <v>6.3316986226392702E-3</v>
      </c>
      <c r="Y65" s="42">
        <f t="shared" si="29"/>
        <v>1.2332827986514102E-3</v>
      </c>
      <c r="Z65" s="10">
        <f t="shared" si="47"/>
        <v>14.76101105598512</v>
      </c>
      <c r="AA65">
        <f t="shared" si="14"/>
        <v>4873238.3872536439</v>
      </c>
      <c r="AB65" s="10">
        <f t="shared" si="15"/>
        <v>4.873238387253644</v>
      </c>
      <c r="AC65" s="10">
        <f t="shared" si="16"/>
        <v>4.772238387253644</v>
      </c>
      <c r="AD65" s="3">
        <f t="shared" si="17"/>
        <v>692.13029546825874</v>
      </c>
      <c r="AI65" s="94">
        <f t="shared" si="28"/>
        <v>0.43272541667114894</v>
      </c>
    </row>
    <row r="66" spans="2:35">
      <c r="B66" s="39">
        <f t="shared" si="30"/>
        <v>38</v>
      </c>
      <c r="C66" s="42">
        <f t="shared" si="31"/>
        <v>0.25242206234985709</v>
      </c>
      <c r="D66" s="10">
        <f t="shared" si="32"/>
        <v>5.2875779376501093</v>
      </c>
      <c r="E66" s="40">
        <f t="shared" si="33"/>
        <v>20.50484412469978</v>
      </c>
      <c r="F66" s="40">
        <f t="shared" si="34"/>
        <v>31.08</v>
      </c>
      <c r="G66" s="3">
        <f t="shared" si="35"/>
        <v>224.38062350120143</v>
      </c>
      <c r="H66" s="3">
        <f t="shared" si="36"/>
        <v>81.256230789298584</v>
      </c>
      <c r="I66">
        <f t="shared" si="1"/>
        <v>8.1256230789298584E-5</v>
      </c>
      <c r="J66" s="4">
        <f t="shared" si="37"/>
        <v>330.21958382991437</v>
      </c>
      <c r="K66" s="40">
        <f t="shared" si="38"/>
        <v>4.0639293826733125</v>
      </c>
      <c r="L66" s="40">
        <f t="shared" si="4"/>
        <v>1.9360706173266875</v>
      </c>
      <c r="M66" s="10">
        <f t="shared" si="39"/>
        <v>4.873238387253644</v>
      </c>
      <c r="N66" s="10">
        <f t="shared" si="5"/>
        <v>8.26</v>
      </c>
      <c r="O66" s="10">
        <f t="shared" si="6"/>
        <v>0.31900000000000001</v>
      </c>
      <c r="P66" s="10">
        <f t="shared" si="40"/>
        <v>13.689698385362224</v>
      </c>
      <c r="Q66" s="42">
        <f t="shared" si="41"/>
        <v>2.1034482039221206E-2</v>
      </c>
      <c r="R66" s="4">
        <f t="shared" si="42"/>
        <v>96135.575816206096</v>
      </c>
      <c r="S66">
        <f t="shared" si="9"/>
        <v>9.6135575816206091E-5</v>
      </c>
      <c r="T66" s="41">
        <f t="shared" si="10"/>
        <v>8.3668796225677743E-5</v>
      </c>
      <c r="U66" s="42">
        <f t="shared" si="43"/>
        <v>0.17252009758097261</v>
      </c>
      <c r="V66" s="42">
        <f t="shared" si="44"/>
        <v>0.4392663057993077</v>
      </c>
      <c r="W66" s="42">
        <f t="shared" si="45"/>
        <v>0.4331898649765813</v>
      </c>
      <c r="X66" s="42">
        <f t="shared" si="46"/>
        <v>6.0764408227264033E-3</v>
      </c>
      <c r="Y66" s="42">
        <f t="shared" si="29"/>
        <v>1.2362312849031321E-3</v>
      </c>
      <c r="Z66" s="10">
        <f t="shared" si="47"/>
        <v>14.775296653828704</v>
      </c>
      <c r="AA66">
        <f t="shared" si="14"/>
        <v>4877856.9244361883</v>
      </c>
      <c r="AB66" s="10">
        <f t="shared" si="15"/>
        <v>4.8778569244361885</v>
      </c>
      <c r="AC66" s="10">
        <f t="shared" si="16"/>
        <v>4.7768569244361885</v>
      </c>
      <c r="AD66" s="3">
        <f t="shared" si="17"/>
        <v>692.8001340734138</v>
      </c>
      <c r="AI66" s="94">
        <f t="shared" si="28"/>
        <v>0.4331898649765813</v>
      </c>
    </row>
    <row r="67" spans="2:35">
      <c r="B67" s="39">
        <f t="shared" si="30"/>
        <v>39</v>
      </c>
      <c r="C67" s="42">
        <f t="shared" si="31"/>
        <v>0.25906474820116909</v>
      </c>
      <c r="D67" s="10">
        <f t="shared" si="32"/>
        <v>5.2809352517987964</v>
      </c>
      <c r="E67" s="40">
        <f t="shared" si="33"/>
        <v>20.518129496402405</v>
      </c>
      <c r="F67" s="40">
        <f t="shared" si="34"/>
        <v>31.08</v>
      </c>
      <c r="G67" s="3">
        <f t="shared" si="35"/>
        <v>224.32748201439094</v>
      </c>
      <c r="H67" s="3">
        <f t="shared" si="36"/>
        <v>81.256230789298584</v>
      </c>
      <c r="I67">
        <f t="shared" si="1"/>
        <v>8.1256230789298584E-5</v>
      </c>
      <c r="J67" s="4">
        <f t="shared" si="37"/>
        <v>330.64763011166622</v>
      </c>
      <c r="K67" s="40">
        <f t="shared" si="38"/>
        <v>4.0691972406282524</v>
      </c>
      <c r="L67" s="40">
        <f t="shared" si="4"/>
        <v>1.9308027593717476</v>
      </c>
      <c r="M67" s="10">
        <f t="shared" si="39"/>
        <v>4.8778569244361885</v>
      </c>
      <c r="N67" s="10">
        <f t="shared" si="5"/>
        <v>8.26</v>
      </c>
      <c r="O67" s="10">
        <f t="shared" si="6"/>
        <v>0.31900000000000001</v>
      </c>
      <c r="P67" s="10">
        <f t="shared" si="40"/>
        <v>13.693835821029126</v>
      </c>
      <c r="Q67" s="42">
        <f t="shared" si="41"/>
        <v>2.1519567879166146E-2</v>
      </c>
      <c r="R67" s="4">
        <f t="shared" si="42"/>
        <v>96016.784873212178</v>
      </c>
      <c r="S67">
        <f t="shared" si="9"/>
        <v>9.6016784873212183E-5</v>
      </c>
      <c r="T67" s="41">
        <f t="shared" si="10"/>
        <v>8.3787587168671651E-5</v>
      </c>
      <c r="U67" s="42">
        <f t="shared" si="43"/>
        <v>0.1723069212942229</v>
      </c>
      <c r="V67" s="42">
        <f t="shared" si="44"/>
        <v>0.43946095555770814</v>
      </c>
      <c r="W67" s="42">
        <f t="shared" si="45"/>
        <v>0.43360910293917748</v>
      </c>
      <c r="X67" s="42">
        <f t="shared" si="46"/>
        <v>5.8518526185306619E-3</v>
      </c>
      <c r="Y67" s="42">
        <f t="shared" si="29"/>
        <v>1.2390699357458261E-3</v>
      </c>
      <c r="Z67" s="10">
        <f t="shared" si="47"/>
        <v>14.788227917954854</v>
      </c>
      <c r="AA67">
        <f t="shared" si="14"/>
        <v>4882037.6052055797</v>
      </c>
      <c r="AB67" s="10">
        <f t="shared" si="15"/>
        <v>4.8820376052055794</v>
      </c>
      <c r="AC67" s="10">
        <f t="shared" si="16"/>
        <v>4.7810376052055794</v>
      </c>
      <c r="AD67" s="3">
        <f t="shared" si="17"/>
        <v>693.40646921038137</v>
      </c>
      <c r="AI67" s="94">
        <f t="shared" si="28"/>
        <v>0.43360910293917748</v>
      </c>
    </row>
    <row r="68" spans="2:35">
      <c r="B68" s="39">
        <f t="shared" si="30"/>
        <v>40</v>
      </c>
      <c r="C68" s="42">
        <f t="shared" si="31"/>
        <v>0.2657074340524811</v>
      </c>
      <c r="D68" s="10">
        <f t="shared" si="32"/>
        <v>5.2742925659474835</v>
      </c>
      <c r="E68" s="40">
        <f t="shared" si="33"/>
        <v>20.531414868105031</v>
      </c>
      <c r="F68" s="40">
        <f t="shared" si="34"/>
        <v>31.08</v>
      </c>
      <c r="G68" s="3">
        <f t="shared" si="35"/>
        <v>224.27434052758045</v>
      </c>
      <c r="H68" s="3">
        <f t="shared" si="36"/>
        <v>81.256230789298584</v>
      </c>
      <c r="I68">
        <f t="shared" si="1"/>
        <v>8.1256230789298584E-5</v>
      </c>
      <c r="J68" s="4">
        <f t="shared" si="37"/>
        <v>331.07595364069977</v>
      </c>
      <c r="K68" s="40">
        <f t="shared" si="38"/>
        <v>4.0744685105957723</v>
      </c>
      <c r="L68" s="40">
        <f t="shared" si="4"/>
        <v>1.9255314894042277</v>
      </c>
      <c r="M68" s="10">
        <f t="shared" si="39"/>
        <v>4.8820376052055794</v>
      </c>
      <c r="N68" s="10">
        <f t="shared" si="5"/>
        <v>8.26</v>
      </c>
      <c r="O68" s="10">
        <f t="shared" si="6"/>
        <v>0.31900000000000001</v>
      </c>
      <c r="P68" s="10">
        <f t="shared" si="40"/>
        <v>13.697578710906635</v>
      </c>
      <c r="Q68" s="42">
        <f t="shared" si="41"/>
        <v>2.2004521168467038E-2</v>
      </c>
      <c r="R68" s="4">
        <f t="shared" si="42"/>
        <v>95897.977244798662</v>
      </c>
      <c r="S68">
        <f t="shared" si="9"/>
        <v>9.5897977244798667E-5</v>
      </c>
      <c r="T68" s="41">
        <f t="shared" si="10"/>
        <v>8.3906394797085166E-5</v>
      </c>
      <c r="U68" s="42">
        <f t="shared" si="43"/>
        <v>0.17209371506465343</v>
      </c>
      <c r="V68" s="42">
        <f t="shared" si="44"/>
        <v>0.43964281565514463</v>
      </c>
      <c r="W68" s="42">
        <f t="shared" si="45"/>
        <v>0.43398859541022422</v>
      </c>
      <c r="X68" s="42">
        <f t="shared" si="46"/>
        <v>5.6542202449204049E-3</v>
      </c>
      <c r="Y68" s="42">
        <f t="shared" si="29"/>
        <v>1.2418119684520319E-3</v>
      </c>
      <c r="Z68" s="10">
        <f t="shared" si="47"/>
        <v>14.799968124660403</v>
      </c>
      <c r="AA68">
        <f t="shared" si="14"/>
        <v>4885833.2168274401</v>
      </c>
      <c r="AB68" s="10">
        <f t="shared" si="15"/>
        <v>4.8858332168274403</v>
      </c>
      <c r="AC68" s="10">
        <f t="shared" si="16"/>
        <v>4.7848332168274403</v>
      </c>
      <c r="AD68" s="3">
        <f t="shared" si="17"/>
        <v>693.95695675524871</v>
      </c>
      <c r="AI68" s="94">
        <f t="shared" si="28"/>
        <v>0.43398859541022422</v>
      </c>
    </row>
    <row r="69" spans="2:35">
      <c r="B69" s="39">
        <f t="shared" si="30"/>
        <v>41</v>
      </c>
      <c r="C69" s="42">
        <f t="shared" si="31"/>
        <v>0.2723501199037931</v>
      </c>
      <c r="D69" s="10">
        <f t="shared" si="32"/>
        <v>5.2676498800961706</v>
      </c>
      <c r="E69" s="40">
        <f t="shared" si="33"/>
        <v>20.544700239807657</v>
      </c>
      <c r="F69" s="40">
        <f t="shared" si="34"/>
        <v>31.08</v>
      </c>
      <c r="G69" s="3">
        <f t="shared" si="35"/>
        <v>224.22119904076996</v>
      </c>
      <c r="H69" s="3">
        <f t="shared" si="36"/>
        <v>81.256230789298584</v>
      </c>
      <c r="I69">
        <f t="shared" si="1"/>
        <v>8.1256230789298584E-5</v>
      </c>
      <c r="J69" s="4">
        <f t="shared" si="37"/>
        <v>331.50455441701479</v>
      </c>
      <c r="K69" s="40">
        <f t="shared" si="38"/>
        <v>4.0797431925758714</v>
      </c>
      <c r="L69" s="40">
        <f t="shared" si="4"/>
        <v>1.9202568074241286</v>
      </c>
      <c r="M69" s="10">
        <f t="shared" si="39"/>
        <v>4.8858332168274403</v>
      </c>
      <c r="N69" s="10">
        <f t="shared" si="5"/>
        <v>8.26</v>
      </c>
      <c r="O69" s="10">
        <f t="shared" si="6"/>
        <v>0.31900000000000001</v>
      </c>
      <c r="P69" s="10">
        <f t="shared" si="40"/>
        <v>13.700974965201674</v>
      </c>
      <c r="Q69" s="42">
        <f t="shared" si="41"/>
        <v>2.2489354245542457E-2</v>
      </c>
      <c r="R69" s="4">
        <f t="shared" si="42"/>
        <v>95779.152975165605</v>
      </c>
      <c r="S69">
        <f t="shared" si="9"/>
        <v>9.5779152975165608E-5</v>
      </c>
      <c r="T69" s="41">
        <f t="shared" si="10"/>
        <v>8.4025219066718226E-5</v>
      </c>
      <c r="U69" s="42">
        <f t="shared" si="43"/>
        <v>0.17188047897158343</v>
      </c>
      <c r="V69" s="42">
        <f t="shared" si="44"/>
        <v>0.43981341858165174</v>
      </c>
      <c r="W69" s="42">
        <f t="shared" si="45"/>
        <v>0.43433313404231955</v>
      </c>
      <c r="X69" s="42">
        <f t="shared" si="46"/>
        <v>5.480284539332192E-3</v>
      </c>
      <c r="Y69" s="42">
        <f t="shared" si="29"/>
        <v>1.2444689916684853E-3</v>
      </c>
      <c r="Z69" s="10">
        <f t="shared" si="47"/>
        <v>14.810660483733393</v>
      </c>
      <c r="AA69">
        <f t="shared" si="14"/>
        <v>4889290.0590603258</v>
      </c>
      <c r="AB69" s="10">
        <f t="shared" si="15"/>
        <v>4.8892900590603254</v>
      </c>
      <c r="AC69" s="10">
        <f t="shared" si="16"/>
        <v>4.7882900590603255</v>
      </c>
      <c r="AD69" s="3">
        <f t="shared" si="17"/>
        <v>694.4583116838761</v>
      </c>
      <c r="AI69" s="94">
        <f t="shared" si="28"/>
        <v>0.43433313404231955</v>
      </c>
    </row>
    <row r="70" spans="2:35">
      <c r="B70" s="39">
        <f t="shared" si="30"/>
        <v>42</v>
      </c>
      <c r="C70" s="42">
        <f t="shared" si="31"/>
        <v>0.2789928057551051</v>
      </c>
      <c r="D70" s="10">
        <f t="shared" si="32"/>
        <v>5.2610071942448577</v>
      </c>
      <c r="E70" s="40">
        <f t="shared" si="33"/>
        <v>20.557985611510283</v>
      </c>
      <c r="F70" s="40">
        <f t="shared" si="34"/>
        <v>31.08</v>
      </c>
      <c r="G70" s="3">
        <f t="shared" si="35"/>
        <v>224.16805755395947</v>
      </c>
      <c r="H70" s="3">
        <f t="shared" si="36"/>
        <v>81.256230789298584</v>
      </c>
      <c r="I70">
        <f t="shared" si="1"/>
        <v>8.1256230789298584E-5</v>
      </c>
      <c r="J70" s="4">
        <f t="shared" si="37"/>
        <v>331.93343244061128</v>
      </c>
      <c r="K70" s="40">
        <f t="shared" si="38"/>
        <v>4.0850212865685469</v>
      </c>
      <c r="L70" s="40">
        <f t="shared" si="4"/>
        <v>1.9149787134314531</v>
      </c>
      <c r="M70" s="10">
        <f t="shared" si="39"/>
        <v>4.8892900590603254</v>
      </c>
      <c r="N70" s="10">
        <f t="shared" si="5"/>
        <v>8.26</v>
      </c>
      <c r="O70" s="10">
        <f t="shared" si="6"/>
        <v>0.31900000000000001</v>
      </c>
      <c r="P70" s="10">
        <f t="shared" si="40"/>
        <v>13.704066530895721</v>
      </c>
      <c r="Q70" s="42">
        <f t="shared" si="41"/>
        <v>2.2974077946812891E-2</v>
      </c>
      <c r="R70" s="4">
        <f t="shared" si="42"/>
        <v>95660.312108512997</v>
      </c>
      <c r="S70">
        <f t="shared" si="9"/>
        <v>9.5660312108513E-5</v>
      </c>
      <c r="T70" s="41">
        <f t="shared" si="10"/>
        <v>8.4144059933370833E-5</v>
      </c>
      <c r="U70" s="42">
        <f t="shared" si="43"/>
        <v>0.171667213094332</v>
      </c>
      <c r="V70" s="42">
        <f t="shared" si="44"/>
        <v>0.43997410626398209</v>
      </c>
      <c r="W70" s="42">
        <f t="shared" si="45"/>
        <v>0.43464692159830343</v>
      </c>
      <c r="X70" s="42">
        <f t="shared" si="46"/>
        <v>5.3271846656786637E-3</v>
      </c>
      <c r="Y70" s="42">
        <f t="shared" si="29"/>
        <v>1.2470512043369841E-3</v>
      </c>
      <c r="Z70" s="10">
        <f t="shared" si="47"/>
        <v>14.820430643879758</v>
      </c>
      <c r="AA70">
        <f t="shared" si="14"/>
        <v>4892448.7541607674</v>
      </c>
      <c r="AB70" s="10">
        <f t="shared" si="15"/>
        <v>4.8924487541607675</v>
      </c>
      <c r="AC70" s="10">
        <f t="shared" si="16"/>
        <v>4.7914487541607675</v>
      </c>
      <c r="AD70" s="3">
        <f t="shared" si="17"/>
        <v>694.9164255490598</v>
      </c>
      <c r="AI70" s="94">
        <f t="shared" si="28"/>
        <v>0.43464692159830343</v>
      </c>
    </row>
    <row r="71" spans="2:35">
      <c r="B71" s="39">
        <f t="shared" si="30"/>
        <v>43</v>
      </c>
      <c r="C71" s="42">
        <f t="shared" si="31"/>
        <v>0.2856354916064171</v>
      </c>
      <c r="D71" s="10">
        <f t="shared" si="32"/>
        <v>5.2543645083935449</v>
      </c>
      <c r="E71" s="40">
        <f t="shared" si="33"/>
        <v>20.571270983212909</v>
      </c>
      <c r="F71" s="40">
        <f t="shared" si="34"/>
        <v>31.08</v>
      </c>
      <c r="G71" s="3">
        <f t="shared" si="35"/>
        <v>224.11491606714898</v>
      </c>
      <c r="H71" s="3">
        <f t="shared" si="36"/>
        <v>81.256230789298584</v>
      </c>
      <c r="I71">
        <f t="shared" si="1"/>
        <v>8.1256230789298584E-5</v>
      </c>
      <c r="J71" s="4">
        <f t="shared" si="37"/>
        <v>332.36258771148948</v>
      </c>
      <c r="K71" s="40">
        <f t="shared" si="38"/>
        <v>4.0903027925738034</v>
      </c>
      <c r="L71" s="40">
        <f t="shared" si="4"/>
        <v>1.9096972074261966</v>
      </c>
      <c r="M71" s="10">
        <f t="shared" si="39"/>
        <v>4.8924487541607675</v>
      </c>
      <c r="N71" s="10">
        <f t="shared" si="5"/>
        <v>8.26</v>
      </c>
      <c r="O71" s="10">
        <f t="shared" si="6"/>
        <v>0.31900000000000001</v>
      </c>
      <c r="P71" s="10">
        <f t="shared" si="40"/>
        <v>13.70689015274856</v>
      </c>
      <c r="Q71" s="42">
        <f t="shared" si="41"/>
        <v>2.3458701794913113E-2</v>
      </c>
      <c r="R71" s="4">
        <f t="shared" si="42"/>
        <v>95541.45468904078</v>
      </c>
      <c r="S71">
        <f t="shared" si="9"/>
        <v>9.5541454689040785E-5</v>
      </c>
      <c r="T71" s="41">
        <f t="shared" si="10"/>
        <v>8.4262917352843049E-5</v>
      </c>
      <c r="U71" s="42">
        <f t="shared" si="43"/>
        <v>0.17145391751221811</v>
      </c>
      <c r="V71" s="42">
        <f t="shared" si="44"/>
        <v>0.44012605436160213</v>
      </c>
      <c r="W71" s="42">
        <f t="shared" si="45"/>
        <v>0.43493364547775543</v>
      </c>
      <c r="X71" s="42">
        <f t="shared" si="46"/>
        <v>5.1924088838466997E-3</v>
      </c>
      <c r="Y71" s="42">
        <f t="shared" si="29"/>
        <v>1.2495675695111837E-3</v>
      </c>
      <c r="Z71" s="10">
        <f t="shared" si="47"/>
        <v>14.829388879081137</v>
      </c>
      <c r="AA71">
        <f t="shared" si="14"/>
        <v>4895344.953733271</v>
      </c>
      <c r="AB71" s="10">
        <f t="shared" si="15"/>
        <v>4.8953449537332707</v>
      </c>
      <c r="AC71" s="10">
        <f t="shared" si="16"/>
        <v>4.7943449537332707</v>
      </c>
      <c r="AD71" s="3">
        <f t="shared" si="17"/>
        <v>695.33646899684857</v>
      </c>
      <c r="AI71" s="94">
        <f t="shared" si="28"/>
        <v>0.43493364547775543</v>
      </c>
    </row>
    <row r="72" spans="2:35">
      <c r="B72" s="39">
        <f t="shared" si="30"/>
        <v>44</v>
      </c>
      <c r="C72" s="42">
        <f t="shared" si="31"/>
        <v>0.2922781774577291</v>
      </c>
      <c r="D72" s="10">
        <f t="shared" si="32"/>
        <v>5.247721822542232</v>
      </c>
      <c r="E72" s="40">
        <f t="shared" si="33"/>
        <v>20.584556354915534</v>
      </c>
      <c r="F72" s="40">
        <f t="shared" si="34"/>
        <v>31.08</v>
      </c>
      <c r="G72" s="3">
        <f t="shared" si="35"/>
        <v>224.06177458033849</v>
      </c>
      <c r="H72" s="3">
        <f t="shared" si="36"/>
        <v>81.256230789298584</v>
      </c>
      <c r="I72">
        <f t="shared" si="1"/>
        <v>8.1256230789298584E-5</v>
      </c>
      <c r="J72" s="4">
        <f t="shared" si="37"/>
        <v>332.79202022964915</v>
      </c>
      <c r="K72" s="40">
        <f t="shared" si="38"/>
        <v>4.0955877105916381</v>
      </c>
      <c r="L72" s="40">
        <f t="shared" si="4"/>
        <v>1.9044122894083619</v>
      </c>
      <c r="M72" s="10">
        <f t="shared" si="39"/>
        <v>4.8953449537332707</v>
      </c>
      <c r="N72" s="10">
        <f t="shared" si="5"/>
        <v>8.26</v>
      </c>
      <c r="O72" s="10">
        <f t="shared" si="6"/>
        <v>0.31900000000000001</v>
      </c>
      <c r="P72" s="10">
        <f t="shared" si="40"/>
        <v>13.70947803371223</v>
      </c>
      <c r="Q72" s="42">
        <f t="shared" si="41"/>
        <v>2.3943234162591691E-2</v>
      </c>
      <c r="R72" s="4">
        <f t="shared" si="42"/>
        <v>95422.580760949029</v>
      </c>
      <c r="S72">
        <f t="shared" si="9"/>
        <v>9.5422580760949025E-5</v>
      </c>
      <c r="T72" s="41">
        <f t="shared" si="10"/>
        <v>8.4381791280934809E-5</v>
      </c>
      <c r="U72" s="42">
        <f t="shared" si="43"/>
        <v>0.17124059230456107</v>
      </c>
      <c r="V72" s="42">
        <f t="shared" si="44"/>
        <v>0.4402702933533581</v>
      </c>
      <c r="W72" s="42">
        <f t="shared" si="45"/>
        <v>0.43519654187981038</v>
      </c>
      <c r="X72" s="42">
        <f t="shared" si="46"/>
        <v>5.0737514735477163E-3</v>
      </c>
      <c r="Y72" s="42">
        <f t="shared" si="29"/>
        <v>1.2520259663256744E-3</v>
      </c>
      <c r="Z72" s="10">
        <f t="shared" si="47"/>
        <v>14.837631997610327</v>
      </c>
      <c r="AA72">
        <f t="shared" si="14"/>
        <v>4898009.9559154715</v>
      </c>
      <c r="AB72" s="10">
        <f t="shared" si="15"/>
        <v>4.8980099559154713</v>
      </c>
      <c r="AC72" s="10">
        <f t="shared" si="16"/>
        <v>4.7970099559154713</v>
      </c>
      <c r="AD72" s="3">
        <f t="shared" si="17"/>
        <v>695.72298127853105</v>
      </c>
      <c r="AI72" s="94">
        <f t="shared" si="28"/>
        <v>0.43519654187981038</v>
      </c>
    </row>
    <row r="73" spans="2:35">
      <c r="B73" s="39">
        <f t="shared" si="30"/>
        <v>45</v>
      </c>
      <c r="C73" s="42">
        <f t="shared" si="31"/>
        <v>0.29892086330904111</v>
      </c>
      <c r="D73" s="10">
        <f t="shared" si="32"/>
        <v>5.2410791366909191</v>
      </c>
      <c r="E73" s="40">
        <f t="shared" si="33"/>
        <v>20.59784172661816</v>
      </c>
      <c r="F73" s="40">
        <f t="shared" si="34"/>
        <v>31.08</v>
      </c>
      <c r="G73" s="3">
        <f t="shared" si="35"/>
        <v>224.008633093528</v>
      </c>
      <c r="H73" s="3">
        <f t="shared" si="36"/>
        <v>81.256230789298584</v>
      </c>
      <c r="I73">
        <f t="shared" si="1"/>
        <v>8.1256230789298584E-5</v>
      </c>
      <c r="J73" s="4">
        <f t="shared" si="37"/>
        <v>333.22172999509036</v>
      </c>
      <c r="K73" s="40">
        <f t="shared" si="38"/>
        <v>4.100876040622051</v>
      </c>
      <c r="L73" s="40">
        <f t="shared" si="4"/>
        <v>1.899123959377949</v>
      </c>
      <c r="M73" s="10">
        <f t="shared" si="39"/>
        <v>4.8980099559154713</v>
      </c>
      <c r="N73" s="10">
        <f t="shared" si="5"/>
        <v>8.26</v>
      </c>
      <c r="O73" s="10">
        <f t="shared" si="6"/>
        <v>0.31900000000000001</v>
      </c>
      <c r="P73" s="10">
        <f t="shared" si="40"/>
        <v>13.711858408739689</v>
      </c>
      <c r="Q73" s="42">
        <f t="shared" si="41"/>
        <v>2.4427682415578179E-2</v>
      </c>
      <c r="R73" s="4">
        <f t="shared" si="42"/>
        <v>95303.690368437703</v>
      </c>
      <c r="S73">
        <f t="shared" si="9"/>
        <v>9.5303690368437702E-5</v>
      </c>
      <c r="T73" s="41">
        <f t="shared" si="10"/>
        <v>8.4500681673446132E-5</v>
      </c>
      <c r="U73" s="42">
        <f t="shared" si="43"/>
        <v>0.17102723755067986</v>
      </c>
      <c r="V73" s="42">
        <f t="shared" si="44"/>
        <v>0.44040772686439483</v>
      </c>
      <c r="W73" s="42">
        <f t="shared" si="45"/>
        <v>0.43543845182683938</v>
      </c>
      <c r="X73" s="42">
        <f t="shared" si="46"/>
        <v>4.969275037555454E-3</v>
      </c>
      <c r="Y73" s="42">
        <f t="shared" si="29"/>
        <v>1.2544333229362273E-3</v>
      </c>
      <c r="Z73" s="10">
        <f t="shared" si="47"/>
        <v>14.845245009785833</v>
      </c>
      <c r="AA73">
        <f t="shared" si="14"/>
        <v>4900471.2445635721</v>
      </c>
      <c r="AB73" s="10">
        <f t="shared" si="15"/>
        <v>4.9004712445635725</v>
      </c>
      <c r="AC73" s="10">
        <f t="shared" si="16"/>
        <v>4.7994712445635725</v>
      </c>
      <c r="AD73" s="3">
        <f t="shared" si="17"/>
        <v>696.07994845011922</v>
      </c>
      <c r="AI73" s="94">
        <f t="shared" si="28"/>
        <v>0.43543845182683938</v>
      </c>
    </row>
    <row r="74" spans="2:35">
      <c r="B74" s="39">
        <f t="shared" si="30"/>
        <v>46</v>
      </c>
      <c r="C74" s="42">
        <f t="shared" si="31"/>
        <v>0.30556354916035311</v>
      </c>
      <c r="D74" s="10">
        <f t="shared" si="32"/>
        <v>5.2344364508396062</v>
      </c>
      <c r="E74" s="40">
        <f t="shared" si="33"/>
        <v>20.611127098320786</v>
      </c>
      <c r="F74" s="40">
        <f t="shared" si="34"/>
        <v>31.08</v>
      </c>
      <c r="G74" s="3">
        <f t="shared" si="35"/>
        <v>223.95549160671752</v>
      </c>
      <c r="H74" s="3">
        <f t="shared" si="36"/>
        <v>81.256230789298584</v>
      </c>
      <c r="I74">
        <f t="shared" si="1"/>
        <v>8.1256230789298584E-5</v>
      </c>
      <c r="J74" s="4">
        <f t="shared" si="37"/>
        <v>333.6517170078132</v>
      </c>
      <c r="K74" s="40">
        <f t="shared" si="38"/>
        <v>4.1061677826650431</v>
      </c>
      <c r="L74" s="40">
        <f t="shared" si="4"/>
        <v>1.8938322173349569</v>
      </c>
      <c r="M74" s="10">
        <f t="shared" si="39"/>
        <v>4.9004712445635725</v>
      </c>
      <c r="N74" s="10">
        <f t="shared" si="5"/>
        <v>8.26</v>
      </c>
      <c r="O74" s="10">
        <f t="shared" si="6"/>
        <v>0.31900000000000001</v>
      </c>
      <c r="P74" s="10">
        <f t="shared" si="40"/>
        <v>13.71405604389194</v>
      </c>
      <c r="Q74" s="42">
        <f t="shared" si="41"/>
        <v>2.4912053037227388E-2</v>
      </c>
      <c r="R74" s="4">
        <f t="shared" si="42"/>
        <v>95184.783555706788</v>
      </c>
      <c r="S74">
        <f t="shared" si="9"/>
        <v>9.5184783555706784E-5</v>
      </c>
      <c r="T74" s="41">
        <f t="shared" si="10"/>
        <v>8.461958848617705E-5</v>
      </c>
      <c r="U74" s="42">
        <f t="shared" si="43"/>
        <v>0.1708138533298936</v>
      </c>
      <c r="V74" s="42">
        <f t="shared" si="44"/>
        <v>0.44053914760503043</v>
      </c>
      <c r="W74" s="42">
        <f t="shared" si="45"/>
        <v>0.43566187010786805</v>
      </c>
      <c r="X74" s="42">
        <f t="shared" si="46"/>
        <v>4.87727749716238E-3</v>
      </c>
      <c r="Y74" s="42">
        <f t="shared" si="29"/>
        <v>1.2567957328694836E-3</v>
      </c>
      <c r="Z74" s="10">
        <f t="shared" si="47"/>
        <v>14.852302585645241</v>
      </c>
      <c r="AA74">
        <f t="shared" si="14"/>
        <v>4902752.9605184942</v>
      </c>
      <c r="AB74" s="10">
        <f t="shared" si="15"/>
        <v>4.9027529605184945</v>
      </c>
      <c r="AC74" s="10">
        <f t="shared" si="16"/>
        <v>4.8017529605184945</v>
      </c>
      <c r="AD74" s="3">
        <f t="shared" si="17"/>
        <v>696.41087172131893</v>
      </c>
      <c r="AI74" s="94">
        <f t="shared" si="28"/>
        <v>0.43566187010786805</v>
      </c>
    </row>
    <row r="75" spans="2:35">
      <c r="B75" s="39">
        <f t="shared" si="30"/>
        <v>47</v>
      </c>
      <c r="C75" s="42">
        <f t="shared" si="31"/>
        <v>0.31220623501166511</v>
      </c>
      <c r="D75" s="10">
        <f t="shared" si="32"/>
        <v>5.2277937649882933</v>
      </c>
      <c r="E75" s="40">
        <f t="shared" si="33"/>
        <v>20.624412470023412</v>
      </c>
      <c r="F75" s="40">
        <f t="shared" si="34"/>
        <v>31.08</v>
      </c>
      <c r="G75" s="3">
        <f t="shared" si="35"/>
        <v>223.90235011990703</v>
      </c>
      <c r="H75" s="3">
        <f t="shared" si="36"/>
        <v>81.256230789298584</v>
      </c>
      <c r="I75">
        <f t="shared" si="1"/>
        <v>8.1256230789298584E-5</v>
      </c>
      <c r="J75" s="4">
        <f t="shared" si="37"/>
        <v>334.08198126781758</v>
      </c>
      <c r="K75" s="40">
        <f t="shared" si="38"/>
        <v>4.1114629367206144</v>
      </c>
      <c r="L75" s="40">
        <f t="shared" si="4"/>
        <v>1.8885370632793856</v>
      </c>
      <c r="M75" s="10">
        <f t="shared" si="39"/>
        <v>4.9027529605184945</v>
      </c>
      <c r="N75" s="10">
        <f t="shared" si="5"/>
        <v>8.26</v>
      </c>
      <c r="O75" s="10">
        <f t="shared" si="6"/>
        <v>0.31900000000000001</v>
      </c>
      <c r="P75" s="10">
        <f t="shared" si="40"/>
        <v>13.716092670888127</v>
      </c>
      <c r="Q75" s="42">
        <f t="shared" si="41"/>
        <v>2.5396351737352888E-2</v>
      </c>
      <c r="R75" s="4">
        <f t="shared" si="42"/>
        <v>95065.860366956302</v>
      </c>
      <c r="S75">
        <f t="shared" si="9"/>
        <v>9.5065860366956307E-5</v>
      </c>
      <c r="T75" s="41">
        <f t="shared" si="10"/>
        <v>8.4738511674927526E-5</v>
      </c>
      <c r="U75" s="42">
        <f t="shared" si="43"/>
        <v>0.17060043972152142</v>
      </c>
      <c r="V75" s="42">
        <f t="shared" si="44"/>
        <v>0.44066525125274542</v>
      </c>
      <c r="W75" s="42">
        <f t="shared" si="45"/>
        <v>0.43586898805676755</v>
      </c>
      <c r="X75" s="42">
        <f t="shared" si="46"/>
        <v>4.7962631959778679E-3</v>
      </c>
      <c r="Y75" s="42">
        <f t="shared" si="29"/>
        <v>1.2591185569007556E-3</v>
      </c>
      <c r="Z75" s="10">
        <f t="shared" si="47"/>
        <v>14.858870329596598</v>
      </c>
      <c r="AA75">
        <f t="shared" si="14"/>
        <v>4904876.3137009712</v>
      </c>
      <c r="AB75" s="10">
        <f t="shared" si="15"/>
        <v>4.9048763137009708</v>
      </c>
      <c r="AC75" s="10">
        <f t="shared" si="16"/>
        <v>4.8038763137009708</v>
      </c>
      <c r="AD75" s="3">
        <f t="shared" si="17"/>
        <v>696.71882722276598</v>
      </c>
      <c r="AI75" s="94">
        <f t="shared" si="28"/>
        <v>0.43586898805676755</v>
      </c>
    </row>
    <row r="76" spans="2:35">
      <c r="B76" s="39">
        <f t="shared" si="30"/>
        <v>48</v>
      </c>
      <c r="C76" s="42">
        <f t="shared" si="31"/>
        <v>0.31884892086297711</v>
      </c>
      <c r="D76" s="10">
        <f t="shared" si="32"/>
        <v>5.2211510791369804</v>
      </c>
      <c r="E76" s="40">
        <f t="shared" si="33"/>
        <v>20.637697841726037</v>
      </c>
      <c r="F76" s="40">
        <f t="shared" si="34"/>
        <v>31.08</v>
      </c>
      <c r="G76" s="3">
        <f t="shared" si="35"/>
        <v>223.84920863309654</v>
      </c>
      <c r="H76" s="3">
        <f t="shared" si="36"/>
        <v>81.256230789298584</v>
      </c>
      <c r="I76">
        <f t="shared" si="1"/>
        <v>8.1256230789298584E-5</v>
      </c>
      <c r="J76" s="4">
        <f t="shared" si="37"/>
        <v>334.51252277510343</v>
      </c>
      <c r="K76" s="40">
        <f t="shared" si="38"/>
        <v>4.1167615027887638</v>
      </c>
      <c r="L76" s="40">
        <f t="shared" si="4"/>
        <v>1.8832384972112362</v>
      </c>
      <c r="M76" s="10">
        <f t="shared" si="39"/>
        <v>4.9048763137009708</v>
      </c>
      <c r="N76" s="10">
        <f t="shared" si="5"/>
        <v>8.26</v>
      </c>
      <c r="O76" s="10">
        <f t="shared" si="6"/>
        <v>0.31900000000000001</v>
      </c>
      <c r="P76" s="10">
        <f t="shared" si="40"/>
        <v>13.717987365790373</v>
      </c>
      <c r="Q76" s="42">
        <f t="shared" si="41"/>
        <v>2.5880583547325059E-2</v>
      </c>
      <c r="R76" s="4">
        <f t="shared" si="42"/>
        <v>94946.92084638626</v>
      </c>
      <c r="S76">
        <f t="shared" si="9"/>
        <v>9.4946920846386253E-5</v>
      </c>
      <c r="T76" s="41">
        <f t="shared" si="10"/>
        <v>8.4857451195497581E-5</v>
      </c>
      <c r="U76" s="42">
        <f t="shared" si="43"/>
        <v>0.17038699680488245</v>
      </c>
      <c r="V76" s="42">
        <f t="shared" si="44"/>
        <v>0.44078664855006949</v>
      </c>
      <c r="W76" s="42">
        <f t="shared" si="45"/>
        <v>0.4360617309593165</v>
      </c>
      <c r="X76" s="42">
        <f t="shared" si="46"/>
        <v>4.7249175907529972E-3</v>
      </c>
      <c r="Y76" s="42">
        <f t="shared" si="29"/>
        <v>1.2614065122976952E-3</v>
      </c>
      <c r="Z76" s="10">
        <f t="shared" si="47"/>
        <v>14.865005895494345</v>
      </c>
      <c r="AA76">
        <f t="shared" si="14"/>
        <v>4906859.9436158678</v>
      </c>
      <c r="AB76" s="10">
        <f t="shared" si="15"/>
        <v>4.906859943615868</v>
      </c>
      <c r="AC76" s="10">
        <f t="shared" si="16"/>
        <v>4.805859943615868</v>
      </c>
      <c r="AD76" s="3">
        <f t="shared" si="17"/>
        <v>697.00651829091623</v>
      </c>
      <c r="AI76" s="94">
        <f t="shared" si="28"/>
        <v>0.4360617309593165</v>
      </c>
    </row>
    <row r="77" spans="2:35">
      <c r="B77" s="39">
        <f t="shared" si="30"/>
        <v>49</v>
      </c>
      <c r="C77" s="42">
        <f t="shared" si="31"/>
        <v>0.32549160671428912</v>
      </c>
      <c r="D77" s="10">
        <f t="shared" si="32"/>
        <v>5.2145083932856675</v>
      </c>
      <c r="E77" s="40">
        <f t="shared" si="33"/>
        <v>20.650983213428663</v>
      </c>
      <c r="F77" s="40">
        <f t="shared" si="34"/>
        <v>31.08</v>
      </c>
      <c r="G77" s="3">
        <f t="shared" si="35"/>
        <v>223.79606714628605</v>
      </c>
      <c r="H77" s="3">
        <f t="shared" si="36"/>
        <v>81.256230789298584</v>
      </c>
      <c r="I77">
        <f t="shared" si="1"/>
        <v>8.1256230789298584E-5</v>
      </c>
      <c r="J77" s="4">
        <f t="shared" si="37"/>
        <v>334.94334152967099</v>
      </c>
      <c r="K77" s="40">
        <f t="shared" si="38"/>
        <v>4.1220634808694934</v>
      </c>
      <c r="L77" s="40">
        <f t="shared" si="4"/>
        <v>1.8779365191305066</v>
      </c>
      <c r="M77" s="10">
        <f t="shared" si="39"/>
        <v>4.906859943615868</v>
      </c>
      <c r="N77" s="10">
        <f t="shared" si="5"/>
        <v>8.26</v>
      </c>
      <c r="O77" s="10">
        <f t="shared" si="6"/>
        <v>0.31900000000000001</v>
      </c>
      <c r="P77" s="10">
        <f t="shared" si="40"/>
        <v>13.719756879270664</v>
      </c>
      <c r="Q77" s="42">
        <f t="shared" si="41"/>
        <v>2.6364752903222943E-2</v>
      </c>
      <c r="R77" s="4">
        <f t="shared" si="42"/>
        <v>94827.965038196606</v>
      </c>
      <c r="S77">
        <f t="shared" si="9"/>
        <v>9.4827965038196603E-5</v>
      </c>
      <c r="T77" s="41">
        <f t="shared" si="10"/>
        <v>8.497640700368723E-5</v>
      </c>
      <c r="U77" s="42">
        <f t="shared" si="43"/>
        <v>0.17017352465929572</v>
      </c>
      <c r="V77" s="42">
        <f t="shared" si="44"/>
        <v>0.44090387585734142</v>
      </c>
      <c r="W77" s="42">
        <f t="shared" si="45"/>
        <v>0.43624179077721925</v>
      </c>
      <c r="X77" s="42">
        <f t="shared" si="46"/>
        <v>4.6620850801221692E-3</v>
      </c>
      <c r="Y77" s="42">
        <f t="shared" si="29"/>
        <v>1.2636637510280791E-3</v>
      </c>
      <c r="Z77" s="10">
        <f t="shared" si="47"/>
        <v>14.870759962506384</v>
      </c>
      <c r="AA77">
        <f t="shared" si="14"/>
        <v>4908720.2348502222</v>
      </c>
      <c r="AB77" s="10">
        <f t="shared" si="15"/>
        <v>4.9087202348502226</v>
      </c>
      <c r="AC77" s="10">
        <f t="shared" si="16"/>
        <v>4.8077202348502226</v>
      </c>
      <c r="AD77" s="3">
        <f t="shared" si="17"/>
        <v>697.27632122555792</v>
      </c>
      <c r="AI77" s="94">
        <f t="shared" si="28"/>
        <v>0.43624179077721925</v>
      </c>
    </row>
    <row r="78" spans="2:35">
      <c r="B78" s="39">
        <f t="shared" si="30"/>
        <v>50</v>
      </c>
      <c r="C78" s="42">
        <f t="shared" si="31"/>
        <v>0.33213429256560112</v>
      </c>
      <c r="D78" s="10">
        <f t="shared" si="32"/>
        <v>5.2078657074343546</v>
      </c>
      <c r="E78" s="40">
        <f t="shared" si="33"/>
        <v>20.664268585131289</v>
      </c>
      <c r="F78" s="40">
        <f t="shared" si="34"/>
        <v>31.08</v>
      </c>
      <c r="G78" s="3">
        <f t="shared" si="35"/>
        <v>223.74292565947556</v>
      </c>
      <c r="H78" s="3">
        <f t="shared" si="36"/>
        <v>81.256230789298584</v>
      </c>
      <c r="I78">
        <f t="shared" si="1"/>
        <v>8.1256230789298584E-5</v>
      </c>
      <c r="J78" s="4">
        <f t="shared" si="37"/>
        <v>335.37443753152002</v>
      </c>
      <c r="K78" s="40">
        <f t="shared" si="38"/>
        <v>4.1273688709628003</v>
      </c>
      <c r="L78" s="40">
        <f t="shared" si="4"/>
        <v>1.8726311290371997</v>
      </c>
      <c r="M78" s="10">
        <f t="shared" si="39"/>
        <v>4.9087202348502226</v>
      </c>
      <c r="N78" s="10">
        <f t="shared" si="5"/>
        <v>8.26</v>
      </c>
      <c r="O78" s="10">
        <f t="shared" si="6"/>
        <v>0.31900000000000001</v>
      </c>
      <c r="P78" s="10">
        <f t="shared" si="40"/>
        <v>13.72141592486336</v>
      </c>
      <c r="Q78" s="42">
        <f t="shared" si="41"/>
        <v>2.6848863718585327E-2</v>
      </c>
      <c r="R78" s="4">
        <f t="shared" si="42"/>
        <v>94708.992986587386</v>
      </c>
      <c r="S78">
        <f t="shared" si="9"/>
        <v>9.4708992986587381E-5</v>
      </c>
      <c r="T78" s="41">
        <f t="shared" si="10"/>
        <v>8.5095379055296453E-5</v>
      </c>
      <c r="U78" s="42">
        <f t="shared" si="43"/>
        <v>0.16996002336408036</v>
      </c>
      <c r="V78" s="42">
        <f t="shared" si="44"/>
        <v>0.44101740436337711</v>
      </c>
      <c r="W78" s="42">
        <f t="shared" si="45"/>
        <v>0.43641065478677488</v>
      </c>
      <c r="X78" s="42">
        <f t="shared" si="46"/>
        <v>4.6067495766022315E-3</v>
      </c>
      <c r="Y78" s="42">
        <f t="shared" si="29"/>
        <v>1.2658939283217783E-3</v>
      </c>
      <c r="Z78" s="10">
        <f t="shared" si="47"/>
        <v>14.87617708946544</v>
      </c>
      <c r="AA78">
        <f t="shared" si="14"/>
        <v>4910471.5932852635</v>
      </c>
      <c r="AB78" s="10">
        <f t="shared" si="15"/>
        <v>4.9104715932852638</v>
      </c>
      <c r="AC78" s="10">
        <f t="shared" si="16"/>
        <v>4.8094715932852639</v>
      </c>
      <c r="AD78" s="3">
        <f t="shared" si="17"/>
        <v>697.53032534956685</v>
      </c>
      <c r="AI78" s="94">
        <f t="shared" si="28"/>
        <v>0.43641065478677488</v>
      </c>
    </row>
    <row r="79" spans="2:35">
      <c r="B79" s="39">
        <f t="shared" si="30"/>
        <v>51</v>
      </c>
      <c r="C79" s="42">
        <f t="shared" si="31"/>
        <v>0.33877697841691312</v>
      </c>
      <c r="D79" s="10">
        <f t="shared" si="32"/>
        <v>5.2012230215830417</v>
      </c>
      <c r="E79" s="40">
        <f t="shared" si="33"/>
        <v>20.677553956833915</v>
      </c>
      <c r="F79" s="40">
        <f t="shared" si="34"/>
        <v>31.08</v>
      </c>
      <c r="G79" s="3">
        <f t="shared" si="35"/>
        <v>223.68978417266507</v>
      </c>
      <c r="H79" s="3">
        <f t="shared" si="36"/>
        <v>81.256230789298584</v>
      </c>
      <c r="I79">
        <f t="shared" si="1"/>
        <v>8.1256230789298584E-5</v>
      </c>
      <c r="J79" s="4">
        <f t="shared" si="37"/>
        <v>335.80581078065075</v>
      </c>
      <c r="K79" s="40">
        <f t="shared" si="38"/>
        <v>4.1326776730686881</v>
      </c>
      <c r="L79" s="40">
        <f t="shared" si="4"/>
        <v>1.8673223269313119</v>
      </c>
      <c r="M79" s="10">
        <f t="shared" si="39"/>
        <v>4.9104715932852638</v>
      </c>
      <c r="N79" s="10">
        <f t="shared" si="5"/>
        <v>8.26</v>
      </c>
      <c r="O79" s="10">
        <f t="shared" si="6"/>
        <v>0.31900000000000001</v>
      </c>
      <c r="P79" s="10">
        <f t="shared" si="40"/>
        <v>13.722977430716382</v>
      </c>
      <c r="Q79" s="42">
        <f t="shared" si="41"/>
        <v>2.7332919448098049E-2</v>
      </c>
      <c r="R79" s="4">
        <f t="shared" si="42"/>
        <v>94590.004735758557</v>
      </c>
      <c r="S79">
        <f t="shared" si="9"/>
        <v>9.4590004735758552E-5</v>
      </c>
      <c r="T79" s="41">
        <f t="shared" si="10"/>
        <v>8.5214367306125281E-5</v>
      </c>
      <c r="U79" s="42">
        <f t="shared" si="43"/>
        <v>0.16974649299855551</v>
      </c>
      <c r="V79" s="42">
        <f t="shared" si="44"/>
        <v>0.44112764813217248</v>
      </c>
      <c r="W79" s="42">
        <f t="shared" si="45"/>
        <v>0.43656963065144</v>
      </c>
      <c r="X79" s="42">
        <f t="shared" si="46"/>
        <v>4.5580174807324791E-3</v>
      </c>
      <c r="Y79" s="42">
        <f t="shared" si="29"/>
        <v>1.268100262798546E-3</v>
      </c>
      <c r="Z79" s="10">
        <f t="shared" si="47"/>
        <v>14.881296463107036</v>
      </c>
      <c r="AA79">
        <f t="shared" si="14"/>
        <v>4912126.6880019102</v>
      </c>
      <c r="AB79" s="10">
        <f t="shared" si="15"/>
        <v>4.9121266880019103</v>
      </c>
      <c r="AC79" s="10">
        <f t="shared" si="16"/>
        <v>4.8111266880019103</v>
      </c>
      <c r="AD79" s="3">
        <f t="shared" si="17"/>
        <v>697.77036809309789</v>
      </c>
      <c r="AI79" s="94">
        <f t="shared" si="28"/>
        <v>0.43656963065144</v>
      </c>
    </row>
    <row r="80" spans="2:35">
      <c r="B80" s="39">
        <f t="shared" si="30"/>
        <v>52</v>
      </c>
      <c r="C80" s="42">
        <f t="shared" si="31"/>
        <v>0.34541966426822512</v>
      </c>
      <c r="D80" s="10">
        <f t="shared" si="32"/>
        <v>5.1945803357317288</v>
      </c>
      <c r="E80" s="40">
        <f t="shared" si="33"/>
        <v>20.690839328536541</v>
      </c>
      <c r="F80" s="40">
        <f t="shared" si="34"/>
        <v>31.08</v>
      </c>
      <c r="G80" s="3">
        <f t="shared" si="35"/>
        <v>223.63664268585458</v>
      </c>
      <c r="H80" s="3">
        <f t="shared" si="36"/>
        <v>81.256230789298584</v>
      </c>
      <c r="I80">
        <f t="shared" si="1"/>
        <v>8.1256230789298584E-5</v>
      </c>
      <c r="J80" s="4">
        <f t="shared" si="37"/>
        <v>336.23746127706295</v>
      </c>
      <c r="K80" s="40">
        <f t="shared" si="38"/>
        <v>4.1379898871871532</v>
      </c>
      <c r="L80" s="40">
        <f t="shared" si="4"/>
        <v>1.8620101128128468</v>
      </c>
      <c r="M80" s="10">
        <f t="shared" si="39"/>
        <v>4.9121266880019103</v>
      </c>
      <c r="N80" s="10">
        <f t="shared" si="5"/>
        <v>8.26</v>
      </c>
      <c r="O80" s="10">
        <f t="shared" si="6"/>
        <v>0.31900000000000001</v>
      </c>
      <c r="P80" s="10">
        <f t="shared" si="40"/>
        <v>13.724452759601206</v>
      </c>
      <c r="Q80" s="42">
        <f t="shared" si="41"/>
        <v>2.7816923143375808E-2</v>
      </c>
      <c r="R80" s="4">
        <f t="shared" si="42"/>
        <v>94471.000329910166</v>
      </c>
      <c r="S80">
        <f t="shared" si="9"/>
        <v>9.4471000329910169E-5</v>
      </c>
      <c r="T80" s="41">
        <f t="shared" si="10"/>
        <v>8.5333371711973665E-5</v>
      </c>
      <c r="U80" s="42">
        <f t="shared" si="43"/>
        <v>0.16953293364204028</v>
      </c>
      <c r="V80" s="42">
        <f t="shared" si="44"/>
        <v>0.44123497113524929</v>
      </c>
      <c r="W80" s="42">
        <f t="shared" si="45"/>
        <v>0.43671986838028898</v>
      </c>
      <c r="X80" s="42">
        <f t="shared" si="46"/>
        <v>4.5151027549603096E-3</v>
      </c>
      <c r="Y80" s="42">
        <f t="shared" si="29"/>
        <v>1.2702855892165056E-3</v>
      </c>
      <c r="Z80" s="10">
        <f t="shared" si="47"/>
        <v>14.886152553588408</v>
      </c>
      <c r="AA80">
        <f t="shared" si="14"/>
        <v>4913696.6632101992</v>
      </c>
      <c r="AB80" s="10">
        <f t="shared" si="15"/>
        <v>4.9136966632101995</v>
      </c>
      <c r="AC80" s="10">
        <f t="shared" si="16"/>
        <v>4.8126966632101995</v>
      </c>
      <c r="AD80" s="3">
        <f t="shared" si="17"/>
        <v>697.99806573026819</v>
      </c>
      <c r="AI80" s="94">
        <f t="shared" si="28"/>
        <v>0.43671986838028898</v>
      </c>
    </row>
    <row r="81" spans="2:35">
      <c r="B81" s="39">
        <f t="shared" si="30"/>
        <v>53</v>
      </c>
      <c r="C81" s="42">
        <f t="shared" si="31"/>
        <v>0.35206235011953713</v>
      </c>
      <c r="D81" s="10">
        <f t="shared" si="32"/>
        <v>5.1879376498804159</v>
      </c>
      <c r="E81" s="40">
        <f t="shared" si="33"/>
        <v>20.704124700239166</v>
      </c>
      <c r="F81" s="40">
        <f t="shared" si="34"/>
        <v>31.08</v>
      </c>
      <c r="G81" s="3">
        <f t="shared" si="35"/>
        <v>223.58350119904409</v>
      </c>
      <c r="H81" s="3">
        <f t="shared" si="36"/>
        <v>81.256230789298584</v>
      </c>
      <c r="I81">
        <f t="shared" si="1"/>
        <v>8.1256230789298584E-5</v>
      </c>
      <c r="J81" s="4">
        <f t="shared" si="37"/>
        <v>336.66938902075663</v>
      </c>
      <c r="K81" s="40">
        <f t="shared" si="38"/>
        <v>4.1433055133181966</v>
      </c>
      <c r="L81" s="40">
        <f t="shared" si="4"/>
        <v>1.8566944866818034</v>
      </c>
      <c r="M81" s="10">
        <f t="shared" si="39"/>
        <v>4.9136966632101995</v>
      </c>
      <c r="N81" s="10">
        <f t="shared" si="5"/>
        <v>8.26</v>
      </c>
      <c r="O81" s="10">
        <f t="shared" si="6"/>
        <v>0.31900000000000001</v>
      </c>
      <c r="P81" s="10">
        <f t="shared" si="40"/>
        <v>13.725851901291909</v>
      </c>
      <c r="Q81" s="42">
        <f t="shared" si="41"/>
        <v>2.8300877501843482E-2</v>
      </c>
      <c r="R81" s="4">
        <f t="shared" si="42"/>
        <v>94351.979813242215</v>
      </c>
      <c r="S81">
        <f t="shared" si="9"/>
        <v>9.4351979813242211E-5</v>
      </c>
      <c r="T81" s="41">
        <f t="shared" si="10"/>
        <v>8.5452392228641623E-5</v>
      </c>
      <c r="U81" s="42">
        <f t="shared" si="43"/>
        <v>0.16931934537385382</v>
      </c>
      <c r="V81" s="42">
        <f t="shared" si="44"/>
        <v>0.44133969340153506</v>
      </c>
      <c r="W81" s="42">
        <f t="shared" si="45"/>
        <v>0.43686237956546203</v>
      </c>
      <c r="X81" s="42">
        <f t="shared" si="46"/>
        <v>4.4773138360730269E-3</v>
      </c>
      <c r="Y81" s="42">
        <f t="shared" si="29"/>
        <v>1.2724524047617008E-3</v>
      </c>
      <c r="Z81" s="10">
        <f t="shared" si="47"/>
        <v>14.890775688959645</v>
      </c>
      <c r="AA81">
        <f t="shared" si="14"/>
        <v>4915191.323975943</v>
      </c>
      <c r="AB81" s="10">
        <f t="shared" si="15"/>
        <v>4.915191323975943</v>
      </c>
      <c r="AC81" s="10">
        <f t="shared" si="16"/>
        <v>4.8141913239759431</v>
      </c>
      <c r="AD81" s="3">
        <f t="shared" si="17"/>
        <v>698.21484031558271</v>
      </c>
      <c r="AI81" s="94">
        <f t="shared" si="28"/>
        <v>0.43686237956546203</v>
      </c>
    </row>
    <row r="82" spans="2:35">
      <c r="B82" s="39">
        <f t="shared" si="30"/>
        <v>54</v>
      </c>
      <c r="C82" s="42">
        <f t="shared" si="31"/>
        <v>0.35870503597084913</v>
      </c>
      <c r="D82" s="10">
        <f t="shared" si="32"/>
        <v>5.1812949640291031</v>
      </c>
      <c r="E82" s="40">
        <f t="shared" si="33"/>
        <v>20.717410071941792</v>
      </c>
      <c r="F82" s="40">
        <f t="shared" si="34"/>
        <v>31.08</v>
      </c>
      <c r="G82" s="3">
        <f t="shared" si="35"/>
        <v>223.5303597122336</v>
      </c>
      <c r="H82" s="3">
        <f t="shared" si="36"/>
        <v>81.256230789298584</v>
      </c>
      <c r="I82">
        <f t="shared" si="1"/>
        <v>8.1256230789298584E-5</v>
      </c>
      <c r="J82" s="4">
        <f t="shared" si="37"/>
        <v>337.10159401173195</v>
      </c>
      <c r="K82" s="40">
        <f t="shared" si="38"/>
        <v>4.1486245514618201</v>
      </c>
      <c r="L82" s="40">
        <f t="shared" si="4"/>
        <v>1.8513754485381799</v>
      </c>
      <c r="M82" s="10">
        <f t="shared" si="39"/>
        <v>4.915191323975943</v>
      </c>
      <c r="N82" s="10">
        <f t="shared" si="5"/>
        <v>8.26</v>
      </c>
      <c r="O82" s="10">
        <f t="shared" si="6"/>
        <v>0.31900000000000001</v>
      </c>
      <c r="P82" s="10">
        <f t="shared" si="40"/>
        <v>13.727183640871473</v>
      </c>
      <c r="Q82" s="42">
        <f t="shared" si="41"/>
        <v>2.8784784909589817E-2</v>
      </c>
      <c r="R82" s="4">
        <f t="shared" si="42"/>
        <v>94232.943229954646</v>
      </c>
      <c r="S82">
        <f t="shared" si="9"/>
        <v>9.4232943229954647E-5</v>
      </c>
      <c r="T82" s="41">
        <f t="shared" si="10"/>
        <v>8.5571428811929187E-5</v>
      </c>
      <c r="U82" s="42">
        <f t="shared" si="43"/>
        <v>0.1691057282733151</v>
      </c>
      <c r="V82" s="42">
        <f t="shared" si="44"/>
        <v>0.44144209639934623</v>
      </c>
      <c r="W82" s="42">
        <f t="shared" si="45"/>
        <v>0.43699805424110844</v>
      </c>
      <c r="X82" s="42">
        <f t="shared" si="46"/>
        <v>4.4440421582377931E-3</v>
      </c>
      <c r="Y82" s="42">
        <f t="shared" si="29"/>
        <v>1.2746029096824092E-3</v>
      </c>
      <c r="Z82" s="10">
        <f t="shared" si="47"/>
        <v>14.895192558765849</v>
      </c>
      <c r="AA82">
        <f t="shared" si="14"/>
        <v>4916619.2990354244</v>
      </c>
      <c r="AB82" s="10">
        <f t="shared" si="15"/>
        <v>4.9166192990354247</v>
      </c>
      <c r="AC82" s="10">
        <f t="shared" si="16"/>
        <v>4.8156192990354247</v>
      </c>
      <c r="AD82" s="3">
        <f t="shared" si="17"/>
        <v>698.42194329737845</v>
      </c>
      <c r="AI82" s="94">
        <f t="shared" si="28"/>
        <v>0.43699805424110844</v>
      </c>
    </row>
    <row r="83" spans="2:35">
      <c r="B83" s="39">
        <f t="shared" si="30"/>
        <v>55</v>
      </c>
      <c r="C83" s="42">
        <f t="shared" si="31"/>
        <v>0.36534772182216113</v>
      </c>
      <c r="D83" s="10">
        <f t="shared" si="32"/>
        <v>5.1746522781777902</v>
      </c>
      <c r="E83" s="40">
        <f t="shared" si="33"/>
        <v>20.730695443644418</v>
      </c>
      <c r="F83" s="40">
        <f t="shared" si="34"/>
        <v>31.08</v>
      </c>
      <c r="G83" s="3">
        <f t="shared" si="35"/>
        <v>223.47721822542312</v>
      </c>
      <c r="H83" s="3">
        <f t="shared" si="36"/>
        <v>81.256230789298584</v>
      </c>
      <c r="I83">
        <f t="shared" si="1"/>
        <v>8.1256230789298584E-5</v>
      </c>
      <c r="J83" s="4">
        <f t="shared" si="37"/>
        <v>337.53407624998874</v>
      </c>
      <c r="K83" s="40">
        <f t="shared" si="38"/>
        <v>4.1539470016180209</v>
      </c>
      <c r="L83" s="40">
        <f t="shared" si="4"/>
        <v>1.8460529983819791</v>
      </c>
      <c r="M83" s="10">
        <f t="shared" si="39"/>
        <v>4.9166192990354247</v>
      </c>
      <c r="N83" s="10">
        <f t="shared" si="5"/>
        <v>8.26</v>
      </c>
      <c r="O83" s="10">
        <f t="shared" si="6"/>
        <v>0.31900000000000001</v>
      </c>
      <c r="P83" s="10">
        <f t="shared" si="40"/>
        <v>13.728455706050894</v>
      </c>
      <c r="Q83" s="42">
        <f t="shared" si="41"/>
        <v>2.9268647478952532E-2</v>
      </c>
      <c r="R83" s="4">
        <f t="shared" si="42"/>
        <v>94113.89062424752</v>
      </c>
      <c r="S83">
        <f t="shared" si="9"/>
        <v>9.4113890624247527E-5</v>
      </c>
      <c r="T83" s="41">
        <f t="shared" si="10"/>
        <v>8.5690481417636307E-5</v>
      </c>
      <c r="U83" s="42">
        <f t="shared" si="43"/>
        <v>0.16889208241974338</v>
      </c>
      <c r="V83" s="42">
        <f t="shared" si="44"/>
        <v>0.44154242774578339</v>
      </c>
      <c r="W83" s="42">
        <f t="shared" si="45"/>
        <v>0.43712767566254856</v>
      </c>
      <c r="X83" s="42">
        <f t="shared" si="46"/>
        <v>4.4147520832348297E-3</v>
      </c>
      <c r="Y83" s="42">
        <f t="shared" si="29"/>
        <v>1.2767390429685025E-3</v>
      </c>
      <c r="Z83" s="10">
        <f t="shared" si="47"/>
        <v>14.899426655639394</v>
      </c>
      <c r="AA83">
        <f t="shared" si="14"/>
        <v>4917988.1835622797</v>
      </c>
      <c r="AB83" s="10">
        <f t="shared" si="15"/>
        <v>4.9179881835622794</v>
      </c>
      <c r="AC83" s="10">
        <f t="shared" si="16"/>
        <v>4.8169881835622794</v>
      </c>
      <c r="AD83" s="3">
        <f t="shared" si="17"/>
        <v>698.62047622368084</v>
      </c>
      <c r="AI83" s="94">
        <f t="shared" si="28"/>
        <v>0.43712767566254856</v>
      </c>
    </row>
    <row r="84" spans="2:35">
      <c r="B84" s="39">
        <f t="shared" si="30"/>
        <v>56</v>
      </c>
      <c r="C84" s="42">
        <f t="shared" si="31"/>
        <v>0.37199040767347313</v>
      </c>
      <c r="D84" s="10">
        <f t="shared" si="32"/>
        <v>5.1680095923264773</v>
      </c>
      <c r="E84" s="40">
        <f t="shared" si="33"/>
        <v>20.743980815347044</v>
      </c>
      <c r="F84" s="40">
        <f t="shared" si="34"/>
        <v>31.08</v>
      </c>
      <c r="G84" s="3">
        <f t="shared" si="35"/>
        <v>223.42407673861263</v>
      </c>
      <c r="H84" s="3">
        <f t="shared" si="36"/>
        <v>81.256230789298584</v>
      </c>
      <c r="I84">
        <f t="shared" si="1"/>
        <v>8.1256230789298584E-5</v>
      </c>
      <c r="J84" s="4">
        <f t="shared" si="37"/>
        <v>337.96683573552718</v>
      </c>
      <c r="K84" s="40">
        <f t="shared" si="38"/>
        <v>4.1592728637868017</v>
      </c>
      <c r="L84" s="40">
        <f t="shared" si="4"/>
        <v>1.8407271362131983</v>
      </c>
      <c r="M84" s="10">
        <f t="shared" si="39"/>
        <v>4.9179881835622794</v>
      </c>
      <c r="N84" s="10">
        <f t="shared" si="5"/>
        <v>8.26</v>
      </c>
      <c r="O84" s="10">
        <f t="shared" si="6"/>
        <v>0.31900000000000001</v>
      </c>
      <c r="P84" s="10">
        <f t="shared" si="40"/>
        <v>13.729674896172954</v>
      </c>
      <c r="Q84" s="42">
        <f t="shared" si="41"/>
        <v>2.9752467081495607E-2</v>
      </c>
      <c r="R84" s="4">
        <f t="shared" si="42"/>
        <v>93994.822040320767</v>
      </c>
      <c r="S84">
        <f t="shared" si="9"/>
        <v>9.3994822040320764E-5</v>
      </c>
      <c r="T84" s="41">
        <f t="shared" si="10"/>
        <v>8.580955000156307E-5</v>
      </c>
      <c r="U84" s="42">
        <f t="shared" si="43"/>
        <v>0.16867840789245761</v>
      </c>
      <c r="V84" s="42">
        <f t="shared" si="44"/>
        <v>0.44164090533463707</v>
      </c>
      <c r="W84" s="42">
        <f t="shared" si="45"/>
        <v>0.437251933265635</v>
      </c>
      <c r="X84" s="42">
        <f t="shared" si="46"/>
        <v>4.3889720690020728E-3</v>
      </c>
      <c r="Y84" s="42">
        <f t="shared" si="29"/>
        <v>1.2788625136904998E-3</v>
      </c>
      <c r="Z84" s="10">
        <f t="shared" si="47"/>
        <v>14.903498662645411</v>
      </c>
      <c r="AA84">
        <f t="shared" si="14"/>
        <v>4919304.6643963894</v>
      </c>
      <c r="AB84" s="10">
        <f t="shared" si="15"/>
        <v>4.9193046643963898</v>
      </c>
      <c r="AC84" s="10">
        <f t="shared" si="16"/>
        <v>4.8183046643963898</v>
      </c>
      <c r="AD84" s="3">
        <f t="shared" si="17"/>
        <v>698.81140890448</v>
      </c>
      <c r="AI84" s="94">
        <f t="shared" si="28"/>
        <v>0.437251933265635</v>
      </c>
    </row>
    <row r="85" spans="2:35">
      <c r="B85" s="39">
        <f t="shared" si="30"/>
        <v>57</v>
      </c>
      <c r="C85" s="42">
        <f t="shared" si="31"/>
        <v>0.37863309352478514</v>
      </c>
      <c r="D85" s="10">
        <f t="shared" si="32"/>
        <v>5.1613669064751644</v>
      </c>
      <c r="E85" s="40">
        <f t="shared" si="33"/>
        <v>20.75726618704967</v>
      </c>
      <c r="F85" s="40">
        <f t="shared" si="34"/>
        <v>31.08</v>
      </c>
      <c r="G85" s="3">
        <f t="shared" si="35"/>
        <v>223.37093525180214</v>
      </c>
      <c r="H85" s="3">
        <f t="shared" si="36"/>
        <v>81.256230789298584</v>
      </c>
      <c r="I85">
        <f t="shared" si="1"/>
        <v>8.1256230789298584E-5</v>
      </c>
      <c r="J85" s="4">
        <f t="shared" si="37"/>
        <v>338.39987246834716</v>
      </c>
      <c r="K85" s="40">
        <f t="shared" si="38"/>
        <v>4.1646021379681608</v>
      </c>
      <c r="L85" s="40">
        <f t="shared" si="4"/>
        <v>1.8353978620318392</v>
      </c>
      <c r="M85" s="10">
        <f t="shared" si="39"/>
        <v>4.9193046643963898</v>
      </c>
      <c r="N85" s="10">
        <f t="shared" si="5"/>
        <v>8.26</v>
      </c>
      <c r="O85" s="10">
        <f t="shared" si="6"/>
        <v>0.31900000000000001</v>
      </c>
      <c r="P85" s="10">
        <f t="shared" si="40"/>
        <v>13.730847195231041</v>
      </c>
      <c r="Q85" s="42">
        <f t="shared" si="41"/>
        <v>3.0236245376954254E-2</v>
      </c>
      <c r="R85" s="4">
        <f t="shared" si="42"/>
        <v>93875.737522374446</v>
      </c>
      <c r="S85">
        <f t="shared" si="9"/>
        <v>9.3875737522374449E-5</v>
      </c>
      <c r="T85" s="41">
        <f t="shared" si="10"/>
        <v>8.5928634519509385E-5</v>
      </c>
      <c r="U85" s="42">
        <f t="shared" si="43"/>
        <v>0.16846470477077705</v>
      </c>
      <c r="V85" s="42">
        <f t="shared" si="44"/>
        <v>0.44173772094914265</v>
      </c>
      <c r="W85" s="42">
        <f t="shared" si="45"/>
        <v>0.43737143403414125</v>
      </c>
      <c r="X85" s="42">
        <f t="shared" si="46"/>
        <v>4.366286915001405E-3</v>
      </c>
      <c r="Y85" s="42">
        <f t="shared" si="29"/>
        <v>1.2809748285317227E-3</v>
      </c>
      <c r="Z85" s="10">
        <f t="shared" si="47"/>
        <v>14.907426793112695</v>
      </c>
      <c r="AA85">
        <f t="shared" si="14"/>
        <v>4920574.6299112858</v>
      </c>
      <c r="AB85" s="10">
        <f t="shared" si="15"/>
        <v>4.920574629911286</v>
      </c>
      <c r="AC85" s="10">
        <f t="shared" si="16"/>
        <v>4.819574629911286</v>
      </c>
      <c r="AD85" s="3">
        <f t="shared" si="17"/>
        <v>698.99559534608932</v>
      </c>
      <c r="AI85" s="94">
        <f t="shared" si="28"/>
        <v>0.43737143403414125</v>
      </c>
    </row>
    <row r="86" spans="2:35">
      <c r="B86" s="39">
        <f t="shared" si="30"/>
        <v>58</v>
      </c>
      <c r="C86" s="42">
        <f t="shared" si="31"/>
        <v>0.38527577937609714</v>
      </c>
      <c r="D86" s="10">
        <f t="shared" si="32"/>
        <v>5.1547242206238515</v>
      </c>
      <c r="E86" s="40">
        <f t="shared" si="33"/>
        <v>20.770551558752295</v>
      </c>
      <c r="F86" s="40">
        <f t="shared" si="34"/>
        <v>31.08</v>
      </c>
      <c r="G86" s="3">
        <f t="shared" si="35"/>
        <v>223.31779376499165</v>
      </c>
      <c r="H86" s="3">
        <f t="shared" si="36"/>
        <v>81.256230789298584</v>
      </c>
      <c r="I86">
        <f t="shared" si="1"/>
        <v>8.1256230789298584E-5</v>
      </c>
      <c r="J86" s="4">
        <f t="shared" si="37"/>
        <v>338.83318644844871</v>
      </c>
      <c r="K86" s="40">
        <f t="shared" si="38"/>
        <v>4.169934824162099</v>
      </c>
      <c r="L86" s="40">
        <f t="shared" si="4"/>
        <v>1.830065175837901</v>
      </c>
      <c r="M86" s="10">
        <f t="shared" si="39"/>
        <v>4.920574629911286</v>
      </c>
      <c r="N86" s="10">
        <f t="shared" si="5"/>
        <v>8.26</v>
      </c>
      <c r="O86" s="10">
        <f t="shared" si="6"/>
        <v>0.31900000000000001</v>
      </c>
      <c r="P86" s="10">
        <f t="shared" si="40"/>
        <v>13.731977870916193</v>
      </c>
      <c r="Q86" s="42">
        <f t="shared" si="41"/>
        <v>3.0719983838649635E-2</v>
      </c>
      <c r="R86" s="4">
        <f t="shared" si="42"/>
        <v>93756.637114608515</v>
      </c>
      <c r="S86">
        <f t="shared" si="9"/>
        <v>9.3756637114608509E-5</v>
      </c>
      <c r="T86" s="41">
        <f t="shared" si="10"/>
        <v>8.6047734927275325E-5</v>
      </c>
      <c r="U86" s="42">
        <f t="shared" si="43"/>
        <v>0.16825097313402068</v>
      </c>
      <c r="V86" s="42">
        <f t="shared" si="44"/>
        <v>0.44183304343278679</v>
      </c>
      <c r="W86" s="42">
        <f t="shared" si="45"/>
        <v>0.43748671247274412</v>
      </c>
      <c r="X86" s="42">
        <f t="shared" si="46"/>
        <v>4.3463309600426658E-3</v>
      </c>
      <c r="Y86" s="42">
        <f t="shared" si="29"/>
        <v>1.2830773159843527E-3</v>
      </c>
      <c r="Z86" s="10">
        <f t="shared" si="47"/>
        <v>14.91122708887999</v>
      </c>
      <c r="AA86">
        <f t="shared" si="14"/>
        <v>4921803.2664372539</v>
      </c>
      <c r="AB86" s="10">
        <f t="shared" si="15"/>
        <v>4.9218032664372542</v>
      </c>
      <c r="AC86" s="10">
        <f t="shared" si="16"/>
        <v>4.8208032664372542</v>
      </c>
      <c r="AD86" s="3">
        <f t="shared" si="17"/>
        <v>699.17378773564235</v>
      </c>
      <c r="AI86" s="94">
        <f t="shared" si="28"/>
        <v>0.43748671247274412</v>
      </c>
    </row>
    <row r="87" spans="2:35">
      <c r="B87" s="39">
        <f t="shared" si="30"/>
        <v>59</v>
      </c>
      <c r="C87" s="42">
        <f t="shared" si="31"/>
        <v>0.39191846522740914</v>
      </c>
      <c r="D87" s="10">
        <f t="shared" si="32"/>
        <v>5.1480815347725386</v>
      </c>
      <c r="E87" s="40">
        <f t="shared" si="33"/>
        <v>20.783836930454921</v>
      </c>
      <c r="F87" s="40">
        <f t="shared" si="34"/>
        <v>31.08</v>
      </c>
      <c r="G87" s="3">
        <f t="shared" si="35"/>
        <v>223.26465227818116</v>
      </c>
      <c r="H87" s="3">
        <f t="shared" si="36"/>
        <v>81.256230789298584</v>
      </c>
      <c r="I87">
        <f t="shared" si="1"/>
        <v>8.1256230789298584E-5</v>
      </c>
      <c r="J87" s="4">
        <f t="shared" si="37"/>
        <v>339.26677767583186</v>
      </c>
      <c r="K87" s="40">
        <f t="shared" si="38"/>
        <v>4.1752709223686164</v>
      </c>
      <c r="L87" s="40">
        <f t="shared" si="4"/>
        <v>1.8247290776313836</v>
      </c>
      <c r="M87" s="10">
        <f t="shared" si="39"/>
        <v>4.9218032664372542</v>
      </c>
      <c r="N87" s="10">
        <f t="shared" si="5"/>
        <v>8.26</v>
      </c>
      <c r="O87" s="10">
        <f t="shared" si="6"/>
        <v>0.31900000000000001</v>
      </c>
      <c r="P87" s="10">
        <f t="shared" si="40"/>
        <v>13.733071561458775</v>
      </c>
      <c r="Q87" s="42">
        <f t="shared" si="41"/>
        <v>3.1203683775811137E-2</v>
      </c>
      <c r="R87" s="4">
        <f t="shared" si="42"/>
        <v>93637.520861222976</v>
      </c>
      <c r="S87">
        <f t="shared" si="9"/>
        <v>9.3637520861222979E-5</v>
      </c>
      <c r="T87" s="41">
        <f t="shared" si="10"/>
        <v>8.6166851180660855E-5</v>
      </c>
      <c r="U87" s="42">
        <f t="shared" si="43"/>
        <v>0.16803721306150768</v>
      </c>
      <c r="V87" s="42">
        <f t="shared" si="44"/>
        <v>0.44192702146585328</v>
      </c>
      <c r="W87" s="42">
        <f t="shared" si="45"/>
        <v>0.43759823935962611</v>
      </c>
      <c r="X87" s="42">
        <f t="shared" si="46"/>
        <v>4.3287821062271692E-3</v>
      </c>
      <c r="Y87" s="42">
        <f t="shared" si="29"/>
        <v>1.2851711476171207E-3</v>
      </c>
      <c r="Z87" s="10">
        <f t="shared" si="47"/>
        <v>14.914913682090804</v>
      </c>
      <c r="AA87">
        <f t="shared" si="14"/>
        <v>4922995.1428996529</v>
      </c>
      <c r="AB87" s="10">
        <f t="shared" si="15"/>
        <v>4.9229951428996532</v>
      </c>
      <c r="AC87" s="10">
        <f t="shared" si="16"/>
        <v>4.8219951428996533</v>
      </c>
      <c r="AD87" s="3">
        <f t="shared" si="17"/>
        <v>699.34664871641087</v>
      </c>
      <c r="AI87" s="94">
        <f t="shared" si="28"/>
        <v>0.43759823935962611</v>
      </c>
    </row>
    <row r="88" spans="2:35">
      <c r="B88" s="39">
        <f t="shared" si="30"/>
        <v>60</v>
      </c>
      <c r="C88" s="42">
        <f t="shared" si="31"/>
        <v>0.39856115107872114</v>
      </c>
      <c r="D88" s="10">
        <f t="shared" si="32"/>
        <v>5.1414388489212257</v>
      </c>
      <c r="E88" s="40">
        <f t="shared" si="33"/>
        <v>20.797122302157547</v>
      </c>
      <c r="F88" s="40">
        <f t="shared" si="34"/>
        <v>31.08</v>
      </c>
      <c r="G88" s="3">
        <f t="shared" si="35"/>
        <v>223.21151079137067</v>
      </c>
      <c r="H88" s="3">
        <f t="shared" si="36"/>
        <v>81.256230789298584</v>
      </c>
      <c r="I88">
        <f t="shared" si="1"/>
        <v>8.1256230789298584E-5</v>
      </c>
      <c r="J88" s="4">
        <f t="shared" si="37"/>
        <v>339.70064615049648</v>
      </c>
      <c r="K88" s="40">
        <f t="shared" si="38"/>
        <v>4.1806104325877111</v>
      </c>
      <c r="L88" s="40">
        <f t="shared" si="4"/>
        <v>1.8193895674122889</v>
      </c>
      <c r="M88" s="10">
        <f t="shared" si="39"/>
        <v>4.9229951428996532</v>
      </c>
      <c r="N88" s="10">
        <f t="shared" si="5"/>
        <v>8.26</v>
      </c>
      <c r="O88" s="10">
        <f t="shared" si="6"/>
        <v>0.31900000000000001</v>
      </c>
      <c r="P88" s="10">
        <f t="shared" si="40"/>
        <v>13.734132351789267</v>
      </c>
      <c r="Q88" s="42">
        <f t="shared" si="41"/>
        <v>3.1687346353188775E-2</v>
      </c>
      <c r="R88" s="4">
        <f t="shared" si="42"/>
        <v>93518.388806417875</v>
      </c>
      <c r="S88">
        <f t="shared" si="9"/>
        <v>9.3518388806417869E-5</v>
      </c>
      <c r="T88" s="41">
        <f t="shared" si="10"/>
        <v>8.6285983235465964E-5</v>
      </c>
      <c r="U88" s="42">
        <f t="shared" si="43"/>
        <v>0.16782342463255717</v>
      </c>
      <c r="V88" s="42">
        <f t="shared" si="44"/>
        <v>0.44201978600379299</v>
      </c>
      <c r="W88" s="42">
        <f t="shared" si="45"/>
        <v>0.43770642942934146</v>
      </c>
      <c r="X88" s="42">
        <f t="shared" si="46"/>
        <v>4.3133565744515323E-3</v>
      </c>
      <c r="Y88" s="42">
        <f t="shared" si="29"/>
        <v>1.2872573567750687E-3</v>
      </c>
      <c r="Z88" s="10">
        <f t="shared" si="47"/>
        <v>14.918499025064939</v>
      </c>
      <c r="AA88">
        <f t="shared" si="14"/>
        <v>4924154.285136438</v>
      </c>
      <c r="AB88" s="10">
        <f t="shared" si="15"/>
        <v>4.9241542851364377</v>
      </c>
      <c r="AC88" s="10">
        <f t="shared" si="16"/>
        <v>4.8231542851364377</v>
      </c>
      <c r="AD88" s="3">
        <f t="shared" si="17"/>
        <v>699.51476216627088</v>
      </c>
      <c r="AI88" s="94">
        <f t="shared" si="28"/>
        <v>0.43770642942934146</v>
      </c>
    </row>
    <row r="89" spans="2:35">
      <c r="B89" s="39">
        <f t="shared" si="30"/>
        <v>61</v>
      </c>
      <c r="C89" s="42">
        <f t="shared" si="31"/>
        <v>0.40520383693003315</v>
      </c>
      <c r="D89" s="10">
        <f t="shared" si="32"/>
        <v>5.1347961630699128</v>
      </c>
      <c r="E89" s="40">
        <f t="shared" si="33"/>
        <v>20.810407673860173</v>
      </c>
      <c r="F89" s="40">
        <f t="shared" si="34"/>
        <v>31.08</v>
      </c>
      <c r="G89" s="3">
        <f t="shared" si="35"/>
        <v>223.15836930456018</v>
      </c>
      <c r="H89" s="3">
        <f t="shared" si="36"/>
        <v>81.256230789298584</v>
      </c>
      <c r="I89">
        <f t="shared" si="1"/>
        <v>8.1256230789298584E-5</v>
      </c>
      <c r="J89" s="4">
        <f t="shared" si="37"/>
        <v>340.13479187244269</v>
      </c>
      <c r="K89" s="40">
        <f t="shared" si="38"/>
        <v>4.1859533548193859</v>
      </c>
      <c r="L89" s="40">
        <f t="shared" si="4"/>
        <v>1.8140466451806141</v>
      </c>
      <c r="M89" s="10">
        <f t="shared" si="39"/>
        <v>4.9241542851364377</v>
      </c>
      <c r="N89" s="10">
        <f t="shared" si="5"/>
        <v>8.26</v>
      </c>
      <c r="O89" s="10">
        <f t="shared" si="6"/>
        <v>0.31900000000000001</v>
      </c>
      <c r="P89" s="10">
        <f t="shared" si="40"/>
        <v>13.735163840358917</v>
      </c>
      <c r="Q89" s="42">
        <f t="shared" si="41"/>
        <v>3.2170972608289813E-2</v>
      </c>
      <c r="R89" s="4">
        <f t="shared" si="42"/>
        <v>93399.240994393156</v>
      </c>
      <c r="S89">
        <f t="shared" si="9"/>
        <v>9.3399240994393161E-5</v>
      </c>
      <c r="T89" s="41">
        <f t="shared" si="10"/>
        <v>8.6405131047490673E-5</v>
      </c>
      <c r="U89" s="42">
        <f t="shared" si="43"/>
        <v>0.16760960792648821</v>
      </c>
      <c r="V89" s="42">
        <f t="shared" si="44"/>
        <v>0.44211145241543726</v>
      </c>
      <c r="W89" s="42">
        <f t="shared" si="45"/>
        <v>0.43781164811883166</v>
      </c>
      <c r="X89" s="42">
        <f t="shared" si="46"/>
        <v>4.2998042966055916E-3</v>
      </c>
      <c r="Y89" s="42">
        <f t="shared" si="29"/>
        <v>1.2893368550247035E-3</v>
      </c>
      <c r="Z89" s="10">
        <f t="shared" si="47"/>
        <v>14.921994092180103</v>
      </c>
      <c r="AA89">
        <f t="shared" si="14"/>
        <v>4925284.241166533</v>
      </c>
      <c r="AB89" s="10">
        <f t="shared" si="15"/>
        <v>4.9252842411665334</v>
      </c>
      <c r="AC89" s="10">
        <f t="shared" si="16"/>
        <v>4.8242842411665334</v>
      </c>
      <c r="AD89" s="3">
        <f t="shared" si="17"/>
        <v>699.67864266374659</v>
      </c>
      <c r="AI89" s="94">
        <f t="shared" si="28"/>
        <v>0.43781164811883166</v>
      </c>
    </row>
    <row r="90" spans="2:35">
      <c r="B90" s="39">
        <f t="shared" si="30"/>
        <v>62</v>
      </c>
      <c r="C90" s="42">
        <f t="shared" si="31"/>
        <v>0.41184652278134515</v>
      </c>
      <c r="D90" s="10">
        <f t="shared" si="32"/>
        <v>5.1281534772185999</v>
      </c>
      <c r="E90" s="40">
        <f t="shared" si="33"/>
        <v>20.823693045562798</v>
      </c>
      <c r="F90" s="40">
        <f t="shared" si="34"/>
        <v>31.08</v>
      </c>
      <c r="G90" s="3">
        <f t="shared" si="35"/>
        <v>223.10522781774969</v>
      </c>
      <c r="H90" s="3">
        <f t="shared" si="36"/>
        <v>81.256230789298584</v>
      </c>
      <c r="I90">
        <f t="shared" si="1"/>
        <v>8.1256230789298584E-5</v>
      </c>
      <c r="J90" s="4">
        <f t="shared" si="37"/>
        <v>340.5692148416706</v>
      </c>
      <c r="K90" s="40">
        <f t="shared" si="38"/>
        <v>4.1912996890636407</v>
      </c>
      <c r="L90" s="40">
        <f t="shared" si="4"/>
        <v>1.8087003109363593</v>
      </c>
      <c r="M90" s="10">
        <f t="shared" si="39"/>
        <v>4.9252842411665334</v>
      </c>
      <c r="N90" s="10">
        <f t="shared" si="5"/>
        <v>8.26</v>
      </c>
      <c r="O90" s="10">
        <f t="shared" si="6"/>
        <v>0.31900000000000001</v>
      </c>
      <c r="P90" s="10">
        <f t="shared" si="40"/>
        <v>13.736169197781978</v>
      </c>
      <c r="Q90" s="42">
        <f t="shared" si="41"/>
        <v>3.2654563466531762E-2</v>
      </c>
      <c r="R90" s="4">
        <f t="shared" si="42"/>
        <v>93280.077469348806</v>
      </c>
      <c r="S90">
        <f t="shared" si="9"/>
        <v>9.3280077469348808E-5</v>
      </c>
      <c r="T90" s="41">
        <f t="shared" si="10"/>
        <v>8.6524294572535025E-5</v>
      </c>
      <c r="U90" s="42">
        <f t="shared" si="43"/>
        <v>0.16739576302261988</v>
      </c>
      <c r="V90" s="42">
        <f t="shared" si="44"/>
        <v>0.44220212235968664</v>
      </c>
      <c r="W90" s="42">
        <f t="shared" si="45"/>
        <v>0.43791421749202425</v>
      </c>
      <c r="X90" s="42">
        <f t="shared" si="46"/>
        <v>4.2879048676623954E-3</v>
      </c>
      <c r="Y90" s="42">
        <f t="shared" si="29"/>
        <v>1.2914104466197163E-3</v>
      </c>
      <c r="Z90" s="10">
        <f t="shared" si="47"/>
        <v>14.925408557212812</v>
      </c>
      <c r="AA90">
        <f t="shared" si="14"/>
        <v>4926388.1385241887</v>
      </c>
      <c r="AB90" s="10">
        <f t="shared" si="15"/>
        <v>4.9263881385241888</v>
      </c>
      <c r="AC90" s="10">
        <f t="shared" si="16"/>
        <v>4.8253881385241888</v>
      </c>
      <c r="AD90" s="3">
        <f t="shared" si="17"/>
        <v>699.83874380336306</v>
      </c>
      <c r="AI90" s="94">
        <f t="shared" si="28"/>
        <v>0.43791421749202425</v>
      </c>
    </row>
    <row r="91" spans="2:35">
      <c r="B91" s="39">
        <f t="shared" si="30"/>
        <v>63</v>
      </c>
      <c r="C91" s="42">
        <f t="shared" si="31"/>
        <v>0.41848920863265715</v>
      </c>
      <c r="D91" s="10">
        <f t="shared" si="32"/>
        <v>5.121510791367287</v>
      </c>
      <c r="E91" s="40">
        <f t="shared" si="33"/>
        <v>20.836978417265424</v>
      </c>
      <c r="F91" s="40">
        <f t="shared" si="34"/>
        <v>31.08</v>
      </c>
      <c r="G91" s="3">
        <f t="shared" si="35"/>
        <v>223.0520863309392</v>
      </c>
      <c r="H91" s="3">
        <f t="shared" si="36"/>
        <v>81.256230789298584</v>
      </c>
      <c r="I91">
        <f t="shared" si="1"/>
        <v>8.1256230789298584E-5</v>
      </c>
      <c r="J91" s="4">
        <f t="shared" si="37"/>
        <v>341.00391505817993</v>
      </c>
      <c r="K91" s="40">
        <f t="shared" si="38"/>
        <v>4.1966494353204729</v>
      </c>
      <c r="L91" s="40">
        <f t="shared" si="4"/>
        <v>1.8033505646795271</v>
      </c>
      <c r="M91" s="10">
        <f t="shared" si="39"/>
        <v>4.9263881385241888</v>
      </c>
      <c r="N91" s="10">
        <f t="shared" si="5"/>
        <v>8.26</v>
      </c>
      <c r="O91" s="10">
        <f t="shared" si="6"/>
        <v>0.31900000000000001</v>
      </c>
      <c r="P91" s="10">
        <f t="shared" si="40"/>
        <v>13.737151218315949</v>
      </c>
      <c r="Q91" s="42">
        <f t="shared" si="41"/>
        <v>3.3138119754567319E-2</v>
      </c>
      <c r="R91" s="4">
        <f t="shared" si="42"/>
        <v>93160.898275484884</v>
      </c>
      <c r="S91">
        <f t="shared" si="9"/>
        <v>9.3160898275484888E-5</v>
      </c>
      <c r="T91" s="41">
        <f t="shared" si="10"/>
        <v>8.6643473766398945E-5</v>
      </c>
      <c r="U91" s="42">
        <f t="shared" si="43"/>
        <v>0.16718189000027137</v>
      </c>
      <c r="V91" s="42">
        <f t="shared" si="44"/>
        <v>0.44229188543359149</v>
      </c>
      <c r="W91" s="42">
        <f t="shared" si="45"/>
        <v>0.43801442144423847</v>
      </c>
      <c r="X91" s="42">
        <f t="shared" si="46"/>
        <v>4.2774639893530253E-3</v>
      </c>
      <c r="Y91" s="42">
        <f t="shared" si="29"/>
        <v>1.2934788412286135E-3</v>
      </c>
      <c r="Z91" s="10">
        <f t="shared" si="47"/>
        <v>14.928750949159603</v>
      </c>
      <c r="AA91">
        <f t="shared" si="14"/>
        <v>4927468.7346360143</v>
      </c>
      <c r="AB91" s="10">
        <f t="shared" si="15"/>
        <v>4.9274687346360144</v>
      </c>
      <c r="AC91" s="10">
        <f t="shared" si="16"/>
        <v>4.8264687346360144</v>
      </c>
      <c r="AD91" s="3">
        <f t="shared" si="17"/>
        <v>699.99546550195998</v>
      </c>
      <c r="AI91" s="94">
        <f t="shared" si="28"/>
        <v>0.43801442144423847</v>
      </c>
    </row>
    <row r="92" spans="2:35">
      <c r="B92" s="39">
        <f t="shared" si="30"/>
        <v>64</v>
      </c>
      <c r="C92" s="42">
        <f t="shared" si="31"/>
        <v>0.42513189448396915</v>
      </c>
      <c r="D92" s="10">
        <f t="shared" si="32"/>
        <v>5.1148681055159742</v>
      </c>
      <c r="E92" s="40">
        <f t="shared" si="33"/>
        <v>20.85026378896805</v>
      </c>
      <c r="F92" s="40">
        <f t="shared" si="34"/>
        <v>31.08</v>
      </c>
      <c r="G92" s="3">
        <f t="shared" si="35"/>
        <v>222.99894484412872</v>
      </c>
      <c r="H92" s="3">
        <f t="shared" si="36"/>
        <v>81.256230789298584</v>
      </c>
      <c r="I92">
        <f t="shared" ref="I92:I155" si="48">H92/1000^2</f>
        <v>8.1256230789298584E-5</v>
      </c>
      <c r="J92" s="4">
        <f t="shared" si="37"/>
        <v>341.43889252197084</v>
      </c>
      <c r="K92" s="40">
        <f t="shared" si="38"/>
        <v>4.2020025935898841</v>
      </c>
      <c r="L92" s="40">
        <f t="shared" ref="L92:L155" si="49">IF((gstar-K92)&lt;0,0,gstar-K92)</f>
        <v>1.7979974064101159</v>
      </c>
      <c r="M92" s="10">
        <f t="shared" si="39"/>
        <v>4.9274687346360144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13.738112365068218</v>
      </c>
      <c r="Q92" s="42">
        <f t="shared" si="41"/>
        <v>3.3621642212004949E-2</v>
      </c>
      <c r="R92" s="4">
        <f t="shared" si="42"/>
        <v>93041.703457001364</v>
      </c>
      <c r="S92">
        <f t="shared" ref="S92:S155" si="52">R92/1000^3</f>
        <v>9.3041703457001369E-5</v>
      </c>
      <c r="T92" s="41">
        <f t="shared" ref="T92:T155" si="53">(vc/1000^3-S92)</f>
        <v>8.6762668584882465E-5</v>
      </c>
      <c r="U92" s="42">
        <f t="shared" si="43"/>
        <v>0.16696798893876177</v>
      </c>
      <c r="V92" s="42">
        <f t="shared" si="44"/>
        <v>0.44238082062027706</v>
      </c>
      <c r="W92" s="42">
        <f t="shared" si="45"/>
        <v>0.43811251027505344</v>
      </c>
      <c r="X92" s="42">
        <f t="shared" si="46"/>
        <v>4.2683103452236248E-3</v>
      </c>
      <c r="Y92" s="42">
        <f t="shared" si="29"/>
        <v>1.2955426651358425E-3</v>
      </c>
      <c r="Z92" s="10">
        <f t="shared" si="47"/>
        <v>14.932028789183391</v>
      </c>
      <c r="AA92">
        <f t="shared" ref="AA92:AA155" si="54">Z92*rat*to+patm*1000000</f>
        <v>4928528.4610957718</v>
      </c>
      <c r="AB92" s="10">
        <f t="shared" ref="AB92:AB155" si="55">AA92/1000000</f>
        <v>4.9285284610957714</v>
      </c>
      <c r="AC92" s="10">
        <f t="shared" ref="AC92:AC155" si="56">AB92-patm</f>
        <v>4.8275284610957714</v>
      </c>
      <c r="AD92" s="3">
        <f t="shared" ref="AD92:AD155" si="57">AC92*1000000/6895</f>
        <v>700.1491604199814</v>
      </c>
      <c r="AI92" s="94">
        <f t="shared" si="28"/>
        <v>0.43811251027505344</v>
      </c>
    </row>
    <row r="93" spans="2:35">
      <c r="B93" s="39">
        <f t="shared" si="30"/>
        <v>65</v>
      </c>
      <c r="C93" s="42">
        <f t="shared" si="31"/>
        <v>0.43177458033528116</v>
      </c>
      <c r="D93" s="10">
        <f t="shared" si="32"/>
        <v>5.1082254196646613</v>
      </c>
      <c r="E93" s="40">
        <f t="shared" si="33"/>
        <v>20.863549160670676</v>
      </c>
      <c r="F93" s="40">
        <f t="shared" si="34"/>
        <v>31.08</v>
      </c>
      <c r="G93" s="3">
        <f t="shared" si="35"/>
        <v>222.94580335731823</v>
      </c>
      <c r="H93" s="3">
        <f t="shared" si="36"/>
        <v>81.256230789298584</v>
      </c>
      <c r="I93">
        <f t="shared" si="48"/>
        <v>8.1256230789298584E-5</v>
      </c>
      <c r="J93" s="4">
        <f t="shared" si="37"/>
        <v>341.87414723304329</v>
      </c>
      <c r="K93" s="40">
        <f t="shared" si="38"/>
        <v>4.2073591638718737</v>
      </c>
      <c r="L93" s="40">
        <f t="shared" si="49"/>
        <v>1.7926408361281263</v>
      </c>
      <c r="M93" s="10">
        <f t="shared" si="39"/>
        <v>4.9285284610957714</v>
      </c>
      <c r="N93" s="10">
        <f t="shared" si="50"/>
        <v>8.26</v>
      </c>
      <c r="O93" s="10">
        <f t="shared" si="51"/>
        <v>0.31900000000000001</v>
      </c>
      <c r="P93" s="10">
        <f t="shared" si="40"/>
        <v>13.739054809705403</v>
      </c>
      <c r="Q93" s="42">
        <f t="shared" si="41"/>
        <v>3.4105131501720828E-2</v>
      </c>
      <c r="R93" s="4">
        <f t="shared" si="42"/>
        <v>92922.493058098233</v>
      </c>
      <c r="S93">
        <f t="shared" si="52"/>
        <v>9.2922493058098231E-5</v>
      </c>
      <c r="T93" s="41">
        <f t="shared" si="53"/>
        <v>8.6881878983785602E-5</v>
      </c>
      <c r="U93" s="42">
        <f t="shared" si="43"/>
        <v>0.16675405991741016</v>
      </c>
      <c r="V93" s="42">
        <f t="shared" si="44"/>
        <v>0.4424689975600718</v>
      </c>
      <c r="W93" s="42">
        <f t="shared" si="45"/>
        <v>0.43820870470725959</v>
      </c>
      <c r="X93" s="42">
        <f t="shared" si="46"/>
        <v>4.2602928528122086E-3</v>
      </c>
      <c r="Y93" s="42">
        <f t="shared" si="29"/>
        <v>1.2976024711012302E-3</v>
      </c>
      <c r="Z93" s="10">
        <f t="shared" si="47"/>
        <v>14.93524871099296</v>
      </c>
      <c r="AA93">
        <f t="shared" si="54"/>
        <v>4929569.4625830892</v>
      </c>
      <c r="AB93" s="10">
        <f t="shared" si="55"/>
        <v>4.929569462583089</v>
      </c>
      <c r="AC93" s="10">
        <f t="shared" si="56"/>
        <v>4.8285694625830891</v>
      </c>
      <c r="AD93" s="3">
        <f t="shared" si="57"/>
        <v>700.30013960595932</v>
      </c>
      <c r="AI93" s="94">
        <f t="shared" ref="AI93:AI156" si="58">($M93-patm)*1000000*$I93/SQRT(rat*to)*SQRT(k)*(2/(k+1))^((k+1)/2/(k-1))</f>
        <v>0.43820870470725959</v>
      </c>
    </row>
    <row r="94" spans="2:35">
      <c r="B94" s="39">
        <f t="shared" si="30"/>
        <v>66</v>
      </c>
      <c r="C94" s="42">
        <f t="shared" si="31"/>
        <v>0.43841726618659316</v>
      </c>
      <c r="D94" s="10">
        <f t="shared" si="32"/>
        <v>5.1015827338133484</v>
      </c>
      <c r="E94" s="40">
        <f t="shared" si="33"/>
        <v>20.876834532373302</v>
      </c>
      <c r="F94" s="40">
        <f t="shared" si="34"/>
        <v>31.08</v>
      </c>
      <c r="G94" s="3">
        <f t="shared" si="35"/>
        <v>222.89266187050774</v>
      </c>
      <c r="H94" s="3">
        <f t="shared" si="36"/>
        <v>81.256230789298584</v>
      </c>
      <c r="I94">
        <f t="shared" si="48"/>
        <v>8.1256230789298584E-5</v>
      </c>
      <c r="J94" s="4">
        <f t="shared" si="37"/>
        <v>342.30967919139738</v>
      </c>
      <c r="K94" s="40">
        <f t="shared" si="38"/>
        <v>4.2127191461664433</v>
      </c>
      <c r="L94" s="40">
        <f t="shared" si="49"/>
        <v>1.7872808538335567</v>
      </c>
      <c r="M94" s="10">
        <f t="shared" si="39"/>
        <v>4.929569462583089</v>
      </c>
      <c r="N94" s="10">
        <f t="shared" si="50"/>
        <v>8.26</v>
      </c>
      <c r="O94" s="10">
        <f t="shared" si="51"/>
        <v>0.31900000000000001</v>
      </c>
      <c r="P94" s="10">
        <f t="shared" si="40"/>
        <v>13.739980467341839</v>
      </c>
      <c r="Q94" s="42">
        <f t="shared" si="41"/>
        <v>3.458858821893384E-2</v>
      </c>
      <c r="R94" s="4">
        <f t="shared" si="42"/>
        <v>92803.267122975478</v>
      </c>
      <c r="S94">
        <f t="shared" si="52"/>
        <v>9.2803267122975472E-5</v>
      </c>
      <c r="T94" s="41">
        <f t="shared" si="53"/>
        <v>8.7001104918908362E-5</v>
      </c>
      <c r="U94" s="42">
        <f t="shared" si="43"/>
        <v>0.16654010301553562</v>
      </c>
      <c r="V94" s="42">
        <f t="shared" si="44"/>
        <v>0.44255647766760697</v>
      </c>
      <c r="W94" s="42">
        <f t="shared" si="45"/>
        <v>0.43830319941962265</v>
      </c>
      <c r="X94" s="42">
        <f t="shared" si="46"/>
        <v>4.2532782479843267E-3</v>
      </c>
      <c r="Y94" s="42">
        <f t="shared" ref="Y94:Y157" si="59">IF((X94*(Q94-Q93)+Y93)&lt;0,0,X94*(Q94-Q93)+Y93)</f>
        <v>1.2996587470403941E-3</v>
      </c>
      <c r="Z94" s="10">
        <f t="shared" si="47"/>
        <v>14.938416566683548</v>
      </c>
      <c r="AA94">
        <f t="shared" si="54"/>
        <v>4930593.6310817488</v>
      </c>
      <c r="AB94" s="10">
        <f t="shared" si="55"/>
        <v>4.9305936310817486</v>
      </c>
      <c r="AC94" s="10">
        <f t="shared" si="56"/>
        <v>4.8295936310817487</v>
      </c>
      <c r="AD94" s="3">
        <f t="shared" si="57"/>
        <v>700.44867745928195</v>
      </c>
      <c r="AI94" s="94">
        <f t="shared" si="58"/>
        <v>0.43830319941962265</v>
      </c>
    </row>
    <row r="95" spans="2:35">
      <c r="B95" s="39">
        <f t="shared" si="30"/>
        <v>67</v>
      </c>
      <c r="C95" s="42">
        <f t="shared" si="31"/>
        <v>0.44505995203790516</v>
      </c>
      <c r="D95" s="10">
        <f t="shared" si="32"/>
        <v>5.0949400479620355</v>
      </c>
      <c r="E95" s="40">
        <f t="shared" si="33"/>
        <v>20.890119904075927</v>
      </c>
      <c r="F95" s="40">
        <f t="shared" si="34"/>
        <v>31.08</v>
      </c>
      <c r="G95" s="3">
        <f t="shared" si="35"/>
        <v>222.83952038369725</v>
      </c>
      <c r="H95" s="3">
        <f t="shared" si="36"/>
        <v>81.256230789298584</v>
      </c>
      <c r="I95">
        <f t="shared" si="48"/>
        <v>8.1256230789298584E-5</v>
      </c>
      <c r="J95" s="4">
        <f t="shared" si="37"/>
        <v>342.74548839703294</v>
      </c>
      <c r="K95" s="40">
        <f t="shared" si="38"/>
        <v>4.2180825404735902</v>
      </c>
      <c r="L95" s="40">
        <f t="shared" si="49"/>
        <v>1.7819174595264098</v>
      </c>
      <c r="M95" s="10">
        <f t="shared" si="39"/>
        <v>4.9305936310817486</v>
      </c>
      <c r="N95" s="10">
        <f t="shared" si="50"/>
        <v>8.26</v>
      </c>
      <c r="O95" s="10">
        <f t="shared" si="51"/>
        <v>0.31900000000000001</v>
      </c>
      <c r="P95" s="10">
        <f t="shared" si="40"/>
        <v>13.740891027200631</v>
      </c>
      <c r="Q95" s="42">
        <f t="shared" si="41"/>
        <v>3.5072012899193844E-2</v>
      </c>
      <c r="R95" s="4">
        <f t="shared" si="42"/>
        <v>92684.02569583313</v>
      </c>
      <c r="S95">
        <f t="shared" si="52"/>
        <v>9.2684025695833125E-5</v>
      </c>
      <c r="T95" s="41">
        <f t="shared" si="53"/>
        <v>8.7120346346050709E-5</v>
      </c>
      <c r="U95" s="42">
        <f t="shared" si="43"/>
        <v>0.16632611831245733</v>
      </c>
      <c r="V95" s="42">
        <f t="shared" si="44"/>
        <v>0.44264331511415861</v>
      </c>
      <c r="W95" s="42">
        <f t="shared" si="45"/>
        <v>0.43839616615297622</v>
      </c>
      <c r="X95" s="42">
        <f t="shared" si="46"/>
        <v>4.2471489611823898E-3</v>
      </c>
      <c r="Y95" s="42">
        <f t="shared" si="59"/>
        <v>1.3017119236689704E-3</v>
      </c>
      <c r="Z95" s="10">
        <f t="shared" si="47"/>
        <v>14.941537519817022</v>
      </c>
      <c r="AA95">
        <f t="shared" si="54"/>
        <v>4931602.6359725306</v>
      </c>
      <c r="AB95" s="10">
        <f t="shared" si="55"/>
        <v>4.9316026359725305</v>
      </c>
      <c r="AC95" s="10">
        <f t="shared" si="56"/>
        <v>4.8306026359725305</v>
      </c>
      <c r="AD95" s="3">
        <f t="shared" si="57"/>
        <v>700.59501609463825</v>
      </c>
      <c r="AI95" s="94">
        <f t="shared" si="58"/>
        <v>0.43839616615297622</v>
      </c>
    </row>
    <row r="96" spans="2:35">
      <c r="B96" s="39">
        <f t="shared" si="30"/>
        <v>68</v>
      </c>
      <c r="C96" s="42">
        <f t="shared" si="31"/>
        <v>0.45170263788921716</v>
      </c>
      <c r="D96" s="10">
        <f t="shared" si="32"/>
        <v>5.0882973621107226</v>
      </c>
      <c r="E96" s="40">
        <f t="shared" si="33"/>
        <v>20.903405275778553</v>
      </c>
      <c r="F96" s="40">
        <f t="shared" si="34"/>
        <v>31.08</v>
      </c>
      <c r="G96" s="3">
        <f t="shared" si="35"/>
        <v>222.78637889688676</v>
      </c>
      <c r="H96" s="3">
        <f t="shared" si="36"/>
        <v>81.256230789298584</v>
      </c>
      <c r="I96">
        <f t="shared" si="48"/>
        <v>8.1256230789298584E-5</v>
      </c>
      <c r="J96" s="4">
        <f t="shared" si="37"/>
        <v>343.1815748499501</v>
      </c>
      <c r="K96" s="40">
        <f t="shared" si="38"/>
        <v>4.2234493467933163</v>
      </c>
      <c r="L96" s="40">
        <f t="shared" si="49"/>
        <v>1.7765506532066837</v>
      </c>
      <c r="M96" s="10">
        <f t="shared" si="39"/>
        <v>4.9316026359725305</v>
      </c>
      <c r="N96" s="10">
        <f t="shared" si="50"/>
        <v>8.26</v>
      </c>
      <c r="O96" s="10">
        <f t="shared" si="51"/>
        <v>0.31900000000000001</v>
      </c>
      <c r="P96" s="10">
        <f t="shared" si="40"/>
        <v>13.741787979567036</v>
      </c>
      <c r="Q96" s="42">
        <f t="shared" si="41"/>
        <v>3.5555406025415057E-2</v>
      </c>
      <c r="R96" s="4">
        <f t="shared" si="42"/>
        <v>92564.768820871162</v>
      </c>
      <c r="S96">
        <f t="shared" si="52"/>
        <v>9.256476882087116E-5</v>
      </c>
      <c r="T96" s="41">
        <f t="shared" si="53"/>
        <v>8.7239603221012674E-5</v>
      </c>
      <c r="U96" s="42">
        <f t="shared" si="43"/>
        <v>0.16611210588749434</v>
      </c>
      <c r="V96" s="42">
        <f t="shared" si="44"/>
        <v>0.44272955769142958</v>
      </c>
      <c r="W96" s="42">
        <f t="shared" si="45"/>
        <v>0.43848775644183641</v>
      </c>
      <c r="X96" s="42">
        <f t="shared" si="46"/>
        <v>4.241801249593169E-3</v>
      </c>
      <c r="Y96" s="42">
        <f t="shared" si="59"/>
        <v>1.3037623812358202E-3</v>
      </c>
      <c r="Z96" s="10">
        <f t="shared" si="47"/>
        <v>14.94461612729795</v>
      </c>
      <c r="AA96">
        <f t="shared" si="54"/>
        <v>4932597.9505037675</v>
      </c>
      <c r="AB96" s="10">
        <f t="shared" si="55"/>
        <v>4.9325979505037676</v>
      </c>
      <c r="AC96" s="10">
        <f t="shared" si="56"/>
        <v>4.8315979505037676</v>
      </c>
      <c r="AD96" s="3">
        <f t="shared" si="57"/>
        <v>700.73936918111201</v>
      </c>
      <c r="AI96" s="94">
        <f t="shared" si="58"/>
        <v>0.43848775644183641</v>
      </c>
    </row>
    <row r="97" spans="2:35">
      <c r="B97" s="39">
        <f t="shared" si="30"/>
        <v>69</v>
      </c>
      <c r="C97" s="42">
        <f t="shared" si="31"/>
        <v>0.45834532374052916</v>
      </c>
      <c r="D97" s="10">
        <f t="shared" si="32"/>
        <v>5.0816546762594097</v>
      </c>
      <c r="E97" s="40">
        <f t="shared" si="33"/>
        <v>20.916690647481179</v>
      </c>
      <c r="F97" s="40">
        <f t="shared" si="34"/>
        <v>31.08</v>
      </c>
      <c r="G97" s="3">
        <f t="shared" si="35"/>
        <v>222.73323741007627</v>
      </c>
      <c r="H97" s="3">
        <f t="shared" si="36"/>
        <v>81.256230789298584</v>
      </c>
      <c r="I97">
        <f t="shared" si="48"/>
        <v>8.1256230789298584E-5</v>
      </c>
      <c r="J97" s="4">
        <f t="shared" si="37"/>
        <v>343.61793855014884</v>
      </c>
      <c r="K97" s="40">
        <f t="shared" si="38"/>
        <v>4.2288195651256224</v>
      </c>
      <c r="L97" s="40">
        <f t="shared" si="49"/>
        <v>1.7711804348743776</v>
      </c>
      <c r="M97" s="10">
        <f t="shared" si="39"/>
        <v>4.9325979505037676</v>
      </c>
      <c r="N97" s="10">
        <f t="shared" si="50"/>
        <v>8.26</v>
      </c>
      <c r="O97" s="10">
        <f t="shared" si="51"/>
        <v>0.31900000000000001</v>
      </c>
      <c r="P97" s="10">
        <f t="shared" si="40"/>
        <v>13.742672639488436</v>
      </c>
      <c r="Q97" s="42">
        <f t="shared" si="41"/>
        <v>3.6038768034070114E-2</v>
      </c>
      <c r="R97" s="4">
        <f t="shared" si="42"/>
        <v>92445.496542289577</v>
      </c>
      <c r="S97">
        <f t="shared" si="52"/>
        <v>9.2445496542289572E-5</v>
      </c>
      <c r="T97" s="41">
        <f t="shared" si="53"/>
        <v>8.7358875499594262E-5</v>
      </c>
      <c r="U97" s="42">
        <f t="shared" si="43"/>
        <v>0.16589806581996575</v>
      </c>
      <c r="V97" s="42">
        <f t="shared" si="44"/>
        <v>0.4428152475701469</v>
      </c>
      <c r="W97" s="42">
        <f t="shared" si="45"/>
        <v>0.43857810401721059</v>
      </c>
      <c r="X97" s="42">
        <f t="shared" si="46"/>
        <v>4.2371435529363066E-3</v>
      </c>
      <c r="Y97" s="42">
        <f t="shared" si="59"/>
        <v>1.3058104554545273E-3</v>
      </c>
      <c r="Z97" s="10">
        <f t="shared" si="47"/>
        <v>14.947656411403695</v>
      </c>
      <c r="AA97">
        <f t="shared" si="54"/>
        <v>4933580.8750786884</v>
      </c>
      <c r="AB97" s="10">
        <f t="shared" si="55"/>
        <v>4.9335808750786887</v>
      </c>
      <c r="AC97" s="10">
        <f t="shared" si="56"/>
        <v>4.8325808750786887</v>
      </c>
      <c r="AD97" s="3">
        <f t="shared" si="57"/>
        <v>700.88192531960669</v>
      </c>
      <c r="AI97" s="94">
        <f t="shared" si="58"/>
        <v>0.43857810401721059</v>
      </c>
    </row>
    <row r="98" spans="2:35">
      <c r="B98" s="39">
        <f t="shared" si="30"/>
        <v>70</v>
      </c>
      <c r="C98" s="42">
        <f t="shared" si="31"/>
        <v>0.46498800959184117</v>
      </c>
      <c r="D98" s="10">
        <f t="shared" si="32"/>
        <v>5.0750119904080968</v>
      </c>
      <c r="E98" s="40">
        <f t="shared" si="33"/>
        <v>20.929976019183805</v>
      </c>
      <c r="F98" s="40">
        <f t="shared" si="34"/>
        <v>31.08</v>
      </c>
      <c r="G98" s="3">
        <f t="shared" si="35"/>
        <v>222.68009592326578</v>
      </c>
      <c r="H98" s="3">
        <f t="shared" si="36"/>
        <v>81.256230789298584</v>
      </c>
      <c r="I98">
        <f t="shared" si="48"/>
        <v>8.1256230789298584E-5</v>
      </c>
      <c r="J98" s="4">
        <f t="shared" si="37"/>
        <v>344.05457949762911</v>
      </c>
      <c r="K98" s="40">
        <f t="shared" si="38"/>
        <v>4.2341931954705059</v>
      </c>
      <c r="L98" s="40">
        <f t="shared" si="49"/>
        <v>1.7658068045294941</v>
      </c>
      <c r="M98" s="10">
        <f t="shared" si="39"/>
        <v>4.9335808750786887</v>
      </c>
      <c r="N98" s="10">
        <f t="shared" si="50"/>
        <v>8.26</v>
      </c>
      <c r="O98" s="10">
        <f t="shared" si="51"/>
        <v>0.31900000000000001</v>
      </c>
      <c r="P98" s="10">
        <f t="shared" si="40"/>
        <v>13.743546167616998</v>
      </c>
      <c r="Q98" s="42">
        <f t="shared" si="41"/>
        <v>3.6522099320646192E-2</v>
      </c>
      <c r="R98" s="4">
        <f t="shared" si="42"/>
        <v>92326.208904288389</v>
      </c>
      <c r="S98">
        <f t="shared" si="52"/>
        <v>9.2326208904288396E-5</v>
      </c>
      <c r="T98" s="41">
        <f t="shared" si="53"/>
        <v>8.7478163137595438E-5</v>
      </c>
      <c r="U98" s="42">
        <f t="shared" si="43"/>
        <v>0.16568399818919072</v>
      </c>
      <c r="V98" s="42">
        <f t="shared" si="44"/>
        <v>0.44290042196830226</v>
      </c>
      <c r="W98" s="42">
        <f t="shared" si="45"/>
        <v>0.4386673269204564</v>
      </c>
      <c r="X98" s="42">
        <f t="shared" si="46"/>
        <v>4.2330950478458584E-3</v>
      </c>
      <c r="Y98" s="42">
        <f t="shared" si="59"/>
        <v>1.3078564427302015E-3</v>
      </c>
      <c r="Z98" s="10">
        <f t="shared" si="47"/>
        <v>14.950661923171142</v>
      </c>
      <c r="AA98">
        <f t="shared" si="54"/>
        <v>4934552.5577483606</v>
      </c>
      <c r="AB98" s="10">
        <f t="shared" si="55"/>
        <v>4.9345525577483604</v>
      </c>
      <c r="AC98" s="10">
        <f t="shared" si="56"/>
        <v>4.8335525577483605</v>
      </c>
      <c r="AD98" s="3">
        <f t="shared" si="57"/>
        <v>701.02285101499069</v>
      </c>
      <c r="AI98" s="94">
        <f t="shared" si="58"/>
        <v>0.4386673269204564</v>
      </c>
    </row>
    <row r="99" spans="2:35">
      <c r="B99" s="39">
        <f t="shared" si="30"/>
        <v>71</v>
      </c>
      <c r="C99" s="42">
        <f t="shared" si="31"/>
        <v>0.47163069544315317</v>
      </c>
      <c r="D99" s="10">
        <f t="shared" si="32"/>
        <v>5.0683693045567839</v>
      </c>
      <c r="E99" s="40">
        <f t="shared" si="33"/>
        <v>20.94326139088643</v>
      </c>
      <c r="F99" s="40">
        <f t="shared" si="34"/>
        <v>31.08</v>
      </c>
      <c r="G99" s="3">
        <f t="shared" si="35"/>
        <v>222.62695443645529</v>
      </c>
      <c r="H99" s="3">
        <f t="shared" si="36"/>
        <v>81.256230789298584</v>
      </c>
      <c r="I99">
        <f t="shared" si="48"/>
        <v>8.1256230789298584E-5</v>
      </c>
      <c r="J99" s="4">
        <f t="shared" si="37"/>
        <v>344.49149769239091</v>
      </c>
      <c r="K99" s="40">
        <f t="shared" si="38"/>
        <v>4.2395702378279685</v>
      </c>
      <c r="L99" s="40">
        <f t="shared" si="49"/>
        <v>1.7604297621720315</v>
      </c>
      <c r="M99" s="10">
        <f t="shared" si="39"/>
        <v>4.9345525577483604</v>
      </c>
      <c r="N99" s="10">
        <f t="shared" si="50"/>
        <v>8.26</v>
      </c>
      <c r="O99" s="10">
        <f t="shared" si="51"/>
        <v>0.31900000000000001</v>
      </c>
      <c r="P99" s="10">
        <f t="shared" si="40"/>
        <v>13.744409588545285</v>
      </c>
      <c r="Q99" s="42">
        <f t="shared" si="41"/>
        <v>3.7005400244452195E-2</v>
      </c>
      <c r="R99" s="4">
        <f t="shared" si="42"/>
        <v>92206.905951067587</v>
      </c>
      <c r="S99">
        <f t="shared" si="52"/>
        <v>9.2206905951067587E-5</v>
      </c>
      <c r="T99" s="41">
        <f t="shared" si="53"/>
        <v>8.7597466090816247E-5</v>
      </c>
      <c r="U99" s="42">
        <f t="shared" si="43"/>
        <v>0.16546990307448833</v>
      </c>
      <c r="V99" s="42">
        <f t="shared" si="44"/>
        <v>0.44298511373903721</v>
      </c>
      <c r="W99" s="42">
        <f t="shared" si="45"/>
        <v>0.43875552936348605</v>
      </c>
      <c r="X99" s="42">
        <f t="shared" si="46"/>
        <v>4.2295843755511542E-3</v>
      </c>
      <c r="Y99" s="42">
        <f t="shared" si="59"/>
        <v>1.3099006047662207E-3</v>
      </c>
      <c r="Z99" s="10">
        <f t="shared" si="47"/>
        <v>14.95363579818836</v>
      </c>
      <c r="AA99">
        <f t="shared" si="54"/>
        <v>4935514.0122491559</v>
      </c>
      <c r="AB99" s="10">
        <f t="shared" si="55"/>
        <v>4.9355140122491559</v>
      </c>
      <c r="AC99" s="10">
        <f t="shared" si="56"/>
        <v>4.8345140122491559</v>
      </c>
      <c r="AD99" s="3">
        <f t="shared" si="57"/>
        <v>701.16229329211831</v>
      </c>
      <c r="AI99" s="94">
        <f t="shared" si="58"/>
        <v>0.43875552936348605</v>
      </c>
    </row>
    <row r="100" spans="2:35">
      <c r="B100" s="39">
        <f t="shared" si="30"/>
        <v>72</v>
      </c>
      <c r="C100" s="42">
        <f t="shared" si="31"/>
        <v>0.47827338129446517</v>
      </c>
      <c r="D100" s="10">
        <f t="shared" si="32"/>
        <v>5.061726618705471</v>
      </c>
      <c r="E100" s="40">
        <f t="shared" si="33"/>
        <v>20.956546762589056</v>
      </c>
      <c r="F100" s="40">
        <f t="shared" si="34"/>
        <v>31.08</v>
      </c>
      <c r="G100" s="3">
        <f t="shared" si="35"/>
        <v>222.5738129496448</v>
      </c>
      <c r="H100" s="3">
        <f t="shared" si="36"/>
        <v>81.256230789298584</v>
      </c>
      <c r="I100">
        <f t="shared" si="48"/>
        <v>8.1256230789298584E-5</v>
      </c>
      <c r="J100" s="4">
        <f t="shared" si="37"/>
        <v>344.9286931344343</v>
      </c>
      <c r="K100" s="40">
        <f t="shared" si="38"/>
        <v>4.2449506921980102</v>
      </c>
      <c r="L100" s="40">
        <f t="shared" si="49"/>
        <v>1.7550493078019898</v>
      </c>
      <c r="M100" s="10">
        <f t="shared" si="39"/>
        <v>4.9355140122491559</v>
      </c>
      <c r="N100" s="10">
        <f t="shared" si="50"/>
        <v>8.26</v>
      </c>
      <c r="O100" s="10">
        <f t="shared" si="51"/>
        <v>0.31900000000000001</v>
      </c>
      <c r="P100" s="10">
        <f t="shared" si="40"/>
        <v>13.745263806940029</v>
      </c>
      <c r="Q100" s="42">
        <f t="shared" si="41"/>
        <v>3.7488671132855089E-2</v>
      </c>
      <c r="R100" s="4">
        <f t="shared" si="42"/>
        <v>92087.587726827158</v>
      </c>
      <c r="S100">
        <f t="shared" si="52"/>
        <v>9.2087587726827154E-5</v>
      </c>
      <c r="T100" s="41">
        <f t="shared" si="53"/>
        <v>8.7716784315056679E-5</v>
      </c>
      <c r="U100" s="42">
        <f t="shared" si="43"/>
        <v>0.16525578055517764</v>
      </c>
      <c r="V100" s="42">
        <f t="shared" si="44"/>
        <v>0.44306935188733926</v>
      </c>
      <c r="W100" s="42">
        <f t="shared" si="45"/>
        <v>0.4388428033660785</v>
      </c>
      <c r="X100" s="42">
        <f t="shared" si="46"/>
        <v>4.2265485212607534E-3</v>
      </c>
      <c r="Y100" s="42">
        <f t="shared" si="59"/>
        <v>1.3119431726249684E-3</v>
      </c>
      <c r="Z100" s="10">
        <f t="shared" si="47"/>
        <v>14.95658080570758</v>
      </c>
      <c r="AA100">
        <f t="shared" si="54"/>
        <v>4936466.1338809775</v>
      </c>
      <c r="AB100" s="10">
        <f t="shared" si="55"/>
        <v>4.9364661338809777</v>
      </c>
      <c r="AC100" s="10">
        <f t="shared" si="56"/>
        <v>4.8354661338809777</v>
      </c>
      <c r="AD100" s="3">
        <f t="shared" si="57"/>
        <v>701.30038199869148</v>
      </c>
      <c r="AI100" s="94">
        <f t="shared" si="58"/>
        <v>0.4388428033660785</v>
      </c>
    </row>
    <row r="101" spans="2:35">
      <c r="B101" s="39">
        <f t="shared" si="30"/>
        <v>73</v>
      </c>
      <c r="C101" s="42">
        <f t="shared" si="31"/>
        <v>0.48491606714577717</v>
      </c>
      <c r="D101" s="10">
        <f t="shared" si="32"/>
        <v>5.0550839328541581</v>
      </c>
      <c r="E101" s="40">
        <f t="shared" si="33"/>
        <v>20.969832134291682</v>
      </c>
      <c r="F101" s="40">
        <f t="shared" si="34"/>
        <v>31.08</v>
      </c>
      <c r="G101" s="3">
        <f t="shared" si="35"/>
        <v>222.52067146283431</v>
      </c>
      <c r="H101" s="3">
        <f t="shared" si="36"/>
        <v>81.256230789298584</v>
      </c>
      <c r="I101">
        <f t="shared" si="48"/>
        <v>8.1256230789298584E-5</v>
      </c>
      <c r="J101" s="4">
        <f t="shared" si="37"/>
        <v>345.36616582375933</v>
      </c>
      <c r="K101" s="40">
        <f t="shared" si="38"/>
        <v>4.250334558580632</v>
      </c>
      <c r="L101" s="40">
        <f t="shared" si="49"/>
        <v>1.749665441419368</v>
      </c>
      <c r="M101" s="10">
        <f t="shared" si="39"/>
        <v>4.9364661338809777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13.746109621740494</v>
      </c>
      <c r="Q101" s="42">
        <f t="shared" si="41"/>
        <v>3.797191228501396E-2</v>
      </c>
      <c r="R101" s="4">
        <f t="shared" si="42"/>
        <v>91968.254275767089</v>
      </c>
      <c r="S101">
        <f t="shared" si="52"/>
        <v>9.1968254275767093E-5</v>
      </c>
      <c r="T101" s="41">
        <f t="shared" si="53"/>
        <v>8.7836117766116741E-5</v>
      </c>
      <c r="U101" s="42">
        <f t="shared" si="43"/>
        <v>0.16504163071057781</v>
      </c>
      <c r="V101" s="42">
        <f t="shared" si="44"/>
        <v>0.44315316202504845</v>
      </c>
      <c r="W101" s="42">
        <f t="shared" si="45"/>
        <v>0.43892923019719232</v>
      </c>
      <c r="X101" s="42">
        <f t="shared" si="46"/>
        <v>4.2239318278561311E-3</v>
      </c>
      <c r="Y101" s="42">
        <f t="shared" si="59"/>
        <v>1.3139843503081022E-3</v>
      </c>
      <c r="Z101" s="10">
        <f t="shared" si="47"/>
        <v>14.959499391888865</v>
      </c>
      <c r="AA101">
        <f t="shared" si="54"/>
        <v>4937409.7134879585</v>
      </c>
      <c r="AB101" s="10">
        <f t="shared" si="55"/>
        <v>4.9374097134879582</v>
      </c>
      <c r="AC101" s="10">
        <f t="shared" si="56"/>
        <v>4.8364097134879582</v>
      </c>
      <c r="AD101" s="3">
        <f t="shared" si="57"/>
        <v>701.43723183291638</v>
      </c>
      <c r="AI101" s="94">
        <f t="shared" si="58"/>
        <v>0.43892923019719232</v>
      </c>
    </row>
    <row r="102" spans="2:35">
      <c r="B102" s="39">
        <f t="shared" si="30"/>
        <v>74</v>
      </c>
      <c r="C102" s="42">
        <f t="shared" si="31"/>
        <v>0.49155875299708918</v>
      </c>
      <c r="D102" s="10">
        <f t="shared" si="32"/>
        <v>5.0484412470028452</v>
      </c>
      <c r="E102" s="40">
        <f t="shared" si="33"/>
        <v>20.983117505994308</v>
      </c>
      <c r="F102" s="40">
        <f t="shared" si="34"/>
        <v>31.08</v>
      </c>
      <c r="G102" s="3">
        <f t="shared" si="35"/>
        <v>222.46752997602383</v>
      </c>
      <c r="H102" s="3">
        <f t="shared" si="36"/>
        <v>81.256230789298584</v>
      </c>
      <c r="I102">
        <f t="shared" si="48"/>
        <v>8.1256230789298584E-5</v>
      </c>
      <c r="J102" s="4">
        <f t="shared" si="37"/>
        <v>345.80391576036584</v>
      </c>
      <c r="K102" s="40">
        <f t="shared" si="38"/>
        <v>4.2557218369758312</v>
      </c>
      <c r="L102" s="40">
        <f t="shared" si="49"/>
        <v>1.7442781630241688</v>
      </c>
      <c r="M102" s="10">
        <f t="shared" si="39"/>
        <v>4.9374097134879582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13.746947738656802</v>
      </c>
      <c r="Q102" s="42">
        <f t="shared" si="41"/>
        <v>3.8455123975172104E-2</v>
      </c>
      <c r="R102" s="4">
        <f t="shared" si="42"/>
        <v>91848.905642087426</v>
      </c>
      <c r="S102">
        <f t="shared" si="52"/>
        <v>9.1848905642087425E-5</v>
      </c>
      <c r="T102" s="41">
        <f t="shared" si="53"/>
        <v>8.7955466399796409E-5</v>
      </c>
      <c r="U102" s="42">
        <f t="shared" si="43"/>
        <v>0.164827453620008</v>
      </c>
      <c r="V102" s="42">
        <f t="shared" si="44"/>
        <v>0.44323656677204282</v>
      </c>
      <c r="W102" s="42">
        <f t="shared" si="45"/>
        <v>0.43901488164403418</v>
      </c>
      <c r="X102" s="42">
        <f t="shared" si="46"/>
        <v>4.2216851280086343E-3</v>
      </c>
      <c r="Y102" s="42">
        <f t="shared" si="59"/>
        <v>1.3160243179141228E-3</v>
      </c>
      <c r="Z102" s="10">
        <f t="shared" si="47"/>
        <v>14.962393717886863</v>
      </c>
      <c r="AA102">
        <f t="shared" si="54"/>
        <v>4938345.449771909</v>
      </c>
      <c r="AB102" s="10">
        <f t="shared" si="55"/>
        <v>4.9383454497719095</v>
      </c>
      <c r="AC102" s="10">
        <f t="shared" si="56"/>
        <v>4.8373454497719095</v>
      </c>
      <c r="AD102" s="3">
        <f t="shared" si="57"/>
        <v>701.57294412935596</v>
      </c>
      <c r="AI102" s="94">
        <f t="shared" si="58"/>
        <v>0.43901488164403418</v>
      </c>
    </row>
    <row r="103" spans="2:35">
      <c r="B103" s="39">
        <f t="shared" si="30"/>
        <v>75</v>
      </c>
      <c r="C103" s="42">
        <f t="shared" si="31"/>
        <v>0.49820143884840118</v>
      </c>
      <c r="D103" s="10">
        <f t="shared" si="32"/>
        <v>5.0417985611515324</v>
      </c>
      <c r="E103" s="40">
        <f t="shared" si="33"/>
        <v>20.996402877696934</v>
      </c>
      <c r="F103" s="40">
        <f t="shared" si="34"/>
        <v>31.08</v>
      </c>
      <c r="G103" s="3">
        <f t="shared" si="35"/>
        <v>222.41438848921334</v>
      </c>
      <c r="H103" s="3">
        <f t="shared" si="36"/>
        <v>81.256230789298584</v>
      </c>
      <c r="I103">
        <f t="shared" si="48"/>
        <v>8.1256230789298584E-5</v>
      </c>
      <c r="J103" s="4">
        <f t="shared" si="37"/>
        <v>346.24194294425394</v>
      </c>
      <c r="K103" s="40">
        <f t="shared" si="38"/>
        <v>4.2611125273836095</v>
      </c>
      <c r="L103" s="40">
        <f t="shared" si="49"/>
        <v>1.7388874726163905</v>
      </c>
      <c r="M103" s="10">
        <f t="shared" si="39"/>
        <v>4.9383454497719095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13.747778781174985</v>
      </c>
      <c r="Q103" s="42">
        <f t="shared" si="41"/>
        <v>3.8938306455559984E-2</v>
      </c>
      <c r="R103" s="4">
        <f t="shared" si="42"/>
        <v>91729.541869988127</v>
      </c>
      <c r="S103">
        <f t="shared" si="52"/>
        <v>9.1729541869988132E-5</v>
      </c>
      <c r="T103" s="41">
        <f t="shared" si="53"/>
        <v>8.8074830171895702E-5</v>
      </c>
      <c r="U103" s="42">
        <f t="shared" si="43"/>
        <v>0.16461324936278718</v>
      </c>
      <c r="V103" s="42">
        <f t="shared" si="44"/>
        <v>0.44331958610930672</v>
      </c>
      <c r="W103" s="42">
        <f t="shared" si="45"/>
        <v>0.43909982112978591</v>
      </c>
      <c r="X103" s="42">
        <f t="shared" si="46"/>
        <v>4.2197649795208125E-3</v>
      </c>
      <c r="Y103" s="42">
        <f t="shared" si="59"/>
        <v>1.3180632344235816E-3</v>
      </c>
      <c r="Z103" s="10">
        <f t="shared" si="47"/>
        <v>14.965265693400905</v>
      </c>
      <c r="AA103">
        <f t="shared" si="54"/>
        <v>4939273.9601390762</v>
      </c>
      <c r="AB103" s="10">
        <f t="shared" si="55"/>
        <v>4.9392739601390758</v>
      </c>
      <c r="AC103" s="10">
        <f t="shared" si="56"/>
        <v>4.8382739601390758</v>
      </c>
      <c r="AD103" s="3">
        <f t="shared" si="57"/>
        <v>701.70760843206324</v>
      </c>
      <c r="AI103" s="94">
        <f t="shared" si="58"/>
        <v>0.43909982112978591</v>
      </c>
    </row>
    <row r="104" spans="2:35">
      <c r="B104" s="39">
        <f t="shared" ref="B104:B167" si="60">1+B103</f>
        <v>76</v>
      </c>
      <c r="C104" s="42">
        <f t="shared" ref="C104:C167" si="61">xincp+C103</f>
        <v>0.50484412469971318</v>
      </c>
      <c r="D104" s="10">
        <f t="shared" ref="D104:D167" si="62">(F104-E104)/2</f>
        <v>5.0351558753002195</v>
      </c>
      <c r="E104" s="40">
        <f t="shared" ref="E104:E167" si="63">E103+ci*2*xincp</f>
        <v>21.009688249399559</v>
      </c>
      <c r="F104" s="40">
        <f t="shared" ref="F104:F167" si="64">F103-osi*2*xincp</f>
        <v>31.08</v>
      </c>
      <c r="G104" s="3">
        <f t="shared" ref="G104:G167" si="65">G103-ei*n*2*xincp</f>
        <v>222.36124700240285</v>
      </c>
      <c r="H104" s="3">
        <f t="shared" ref="H104:H167" si="66">PI()/4*(dto+erate*(two-D104)/two)^2</f>
        <v>81.256230789298584</v>
      </c>
      <c r="I104">
        <f t="shared" si="48"/>
        <v>8.1256230789298584E-5</v>
      </c>
      <c r="J104" s="4">
        <f t="shared" ref="J104:J167" si="67">PI()/4*dc^2-PI()/4*(F104^2-E104^2)</f>
        <v>346.68024737542356</v>
      </c>
      <c r="K104" s="40">
        <f t="shared" ref="K104:K167" si="68">J104/H104</f>
        <v>4.266506629803966</v>
      </c>
      <c r="L104" s="40">
        <f t="shared" si="49"/>
        <v>1.733493370196034</v>
      </c>
      <c r="M104" s="10">
        <f t="shared" ref="M104:M167" si="69">AB103</f>
        <v>4.9392739601390758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13.748603300248948</v>
      </c>
      <c r="Q104" s="42">
        <f t="shared" ref="Q104:Q167" si="71">xincp/P104+Q103</f>
        <v>3.9421459958955615E-2</v>
      </c>
      <c r="R104" s="4">
        <f t="shared" ref="R104:R167" si="72">PI()/4*(F104^2-E104^2)*G104</f>
        <v>91610.163003669208</v>
      </c>
      <c r="S104">
        <f t="shared" si="52"/>
        <v>9.1610163003669209E-5</v>
      </c>
      <c r="T104" s="41">
        <f t="shared" si="53"/>
        <v>8.8194209038214625E-5</v>
      </c>
      <c r="U104" s="42">
        <f t="shared" ref="U104:U167" si="73">rhopgrain*R104/1000^2</f>
        <v>0.16439901801823456</v>
      </c>
      <c r="V104" s="42">
        <f t="shared" ref="V104:V167" si="74">(U103-U104)/(Q104-Q103)</f>
        <v>0.44340223768841069</v>
      </c>
      <c r="W104" s="42">
        <f t="shared" ref="W104:W167" si="75">IF(V104&lt;AI104,IF(AB103&gt;pbd,AI104,0),AI104)</f>
        <v>0.4391841046981963</v>
      </c>
      <c r="X104" s="42">
        <f t="shared" ref="X104:X167" si="76">V104-W104</f>
        <v>4.218132990214396E-3</v>
      </c>
      <c r="Y104" s="42">
        <f t="shared" si="59"/>
        <v>1.3201012401555924E-3</v>
      </c>
      <c r="Z104" s="10">
        <f t="shared" ref="Z104:Z167" si="77">Y104/T104</f>
        <v>14.968117006226468</v>
      </c>
      <c r="AA104">
        <f t="shared" si="54"/>
        <v>4940195.7902541421</v>
      </c>
      <c r="AB104" s="10">
        <f t="shared" si="55"/>
        <v>4.9401957902541422</v>
      </c>
      <c r="AC104" s="10">
        <f t="shared" si="56"/>
        <v>4.8391957902541423</v>
      </c>
      <c r="AD104" s="3">
        <f t="shared" si="57"/>
        <v>701.84130388022368</v>
      </c>
      <c r="AI104" s="94">
        <f t="shared" si="58"/>
        <v>0.4391841046981963</v>
      </c>
    </row>
    <row r="105" spans="2:35">
      <c r="B105" s="39">
        <f t="shared" si="60"/>
        <v>77</v>
      </c>
      <c r="C105" s="42">
        <f t="shared" si="61"/>
        <v>0.51148681055102518</v>
      </c>
      <c r="D105" s="10">
        <f t="shared" si="62"/>
        <v>5.0285131894489066</v>
      </c>
      <c r="E105" s="40">
        <f t="shared" si="63"/>
        <v>21.022973621102185</v>
      </c>
      <c r="F105" s="40">
        <f t="shared" si="64"/>
        <v>31.08</v>
      </c>
      <c r="G105" s="3">
        <f t="shared" si="65"/>
        <v>222.30810551559236</v>
      </c>
      <c r="H105" s="3">
        <f t="shared" si="66"/>
        <v>81.256230789298584</v>
      </c>
      <c r="I105">
        <f t="shared" si="48"/>
        <v>8.1256230789298584E-5</v>
      </c>
      <c r="J105" s="4">
        <f t="shared" si="67"/>
        <v>347.11882905387478</v>
      </c>
      <c r="K105" s="40">
        <f t="shared" si="68"/>
        <v>4.2719041442369017</v>
      </c>
      <c r="L105" s="40">
        <f t="shared" si="49"/>
        <v>1.7280958557630983</v>
      </c>
      <c r="M105" s="10">
        <f t="shared" si="69"/>
        <v>4.9401957902541422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13.749421782835386</v>
      </c>
      <c r="Q105" s="42">
        <f t="shared" si="71"/>
        <v>3.9904584700943289E-2</v>
      </c>
      <c r="R105" s="4">
        <f t="shared" si="72"/>
        <v>91490.769087330656</v>
      </c>
      <c r="S105">
        <f t="shared" si="52"/>
        <v>9.1490769087330652E-5</v>
      </c>
      <c r="T105" s="41">
        <f t="shared" si="53"/>
        <v>8.8313602954553182E-5</v>
      </c>
      <c r="U105" s="42">
        <f t="shared" si="73"/>
        <v>0.1641847596656692</v>
      </c>
      <c r="V105" s="42">
        <f t="shared" si="74"/>
        <v>0.44348453710703784</v>
      </c>
      <c r="W105" s="42">
        <f t="shared" si="75"/>
        <v>0.43926778188082477</v>
      </c>
      <c r="X105" s="42">
        <f t="shared" si="76"/>
        <v>4.2167552262130648E-3</v>
      </c>
      <c r="Y105" s="42">
        <f t="shared" si="59"/>
        <v>1.3221384589362818E-3</v>
      </c>
      <c r="Z105" s="10">
        <f t="shared" si="77"/>
        <v>14.970949148305769</v>
      </c>
      <c r="AA105">
        <f t="shared" si="54"/>
        <v>4941111.4224623786</v>
      </c>
      <c r="AB105" s="10">
        <f t="shared" si="55"/>
        <v>4.9411114224623782</v>
      </c>
      <c r="AC105" s="10">
        <f t="shared" si="56"/>
        <v>4.8401114224623782</v>
      </c>
      <c r="AD105" s="3">
        <f t="shared" si="57"/>
        <v>701.97410042964157</v>
      </c>
      <c r="AI105" s="94">
        <f t="shared" si="58"/>
        <v>0.43926778188082477</v>
      </c>
    </row>
    <row r="106" spans="2:35">
      <c r="B106" s="39">
        <f t="shared" si="60"/>
        <v>78</v>
      </c>
      <c r="C106" s="42">
        <f t="shared" si="61"/>
        <v>0.51812949640233719</v>
      </c>
      <c r="D106" s="10">
        <f t="shared" si="62"/>
        <v>5.0218705035975937</v>
      </c>
      <c r="E106" s="40">
        <f t="shared" si="63"/>
        <v>21.036258992804811</v>
      </c>
      <c r="F106" s="40">
        <f t="shared" si="64"/>
        <v>31.08</v>
      </c>
      <c r="G106" s="3">
        <f t="shared" si="65"/>
        <v>222.25496402878187</v>
      </c>
      <c r="H106" s="3">
        <f t="shared" si="66"/>
        <v>81.256230789298584</v>
      </c>
      <c r="I106">
        <f t="shared" si="48"/>
        <v>8.1256230789298584E-5</v>
      </c>
      <c r="J106" s="4">
        <f t="shared" si="67"/>
        <v>347.55768797960752</v>
      </c>
      <c r="K106" s="40">
        <f t="shared" si="68"/>
        <v>4.2773050706824165</v>
      </c>
      <c r="L106" s="40">
        <f t="shared" si="49"/>
        <v>1.7226949293175835</v>
      </c>
      <c r="M106" s="10">
        <f t="shared" si="69"/>
        <v>4.9411114224623782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13.750234659415968</v>
      </c>
      <c r="Q106" s="42">
        <f t="shared" si="71"/>
        <v>4.0387680881906515E-2</v>
      </c>
      <c r="R106" s="4">
        <f t="shared" si="72"/>
        <v>91371.360165172489</v>
      </c>
      <c r="S106">
        <f t="shared" si="52"/>
        <v>9.1371360165172483E-5</v>
      </c>
      <c r="T106" s="41">
        <f t="shared" si="53"/>
        <v>8.8433011876711351E-5</v>
      </c>
      <c r="U106" s="42">
        <f t="shared" si="73"/>
        <v>0.16397047438441029</v>
      </c>
      <c r="V106" s="42">
        <f t="shared" si="74"/>
        <v>0.44356649814879268</v>
      </c>
      <c r="W106" s="42">
        <f t="shared" si="75"/>
        <v>0.43935089646154507</v>
      </c>
      <c r="X106" s="42">
        <f t="shared" si="76"/>
        <v>4.2156016872476054E-3</v>
      </c>
      <c r="Y106" s="42">
        <f t="shared" si="59"/>
        <v>1.3241750000118533E-3</v>
      </c>
      <c r="Z106" s="10">
        <f t="shared" si="77"/>
        <v>14.973763438679985</v>
      </c>
      <c r="AA106">
        <f t="shared" si="54"/>
        <v>4942021.2832101127</v>
      </c>
      <c r="AB106" s="10">
        <f t="shared" si="55"/>
        <v>4.9420212832101127</v>
      </c>
      <c r="AC106" s="10">
        <f t="shared" si="56"/>
        <v>4.8410212832101127</v>
      </c>
      <c r="AD106" s="3">
        <f t="shared" si="57"/>
        <v>702.10605992895034</v>
      </c>
      <c r="AI106" s="94">
        <f t="shared" si="58"/>
        <v>0.43935089646154507</v>
      </c>
    </row>
    <row r="107" spans="2:35">
      <c r="B107" s="39">
        <f t="shared" si="60"/>
        <v>79</v>
      </c>
      <c r="C107" s="42">
        <f t="shared" si="61"/>
        <v>0.52477218225364919</v>
      </c>
      <c r="D107" s="10">
        <f t="shared" si="62"/>
        <v>5.0152278177462808</v>
      </c>
      <c r="E107" s="40">
        <f t="shared" si="63"/>
        <v>21.049544364507437</v>
      </c>
      <c r="F107" s="40">
        <f t="shared" si="64"/>
        <v>31.08</v>
      </c>
      <c r="G107" s="3">
        <f t="shared" si="65"/>
        <v>222.20182254197138</v>
      </c>
      <c r="H107" s="3">
        <f t="shared" si="66"/>
        <v>81.256230789298584</v>
      </c>
      <c r="I107">
        <f t="shared" si="48"/>
        <v>8.1256230789298584E-5</v>
      </c>
      <c r="J107" s="4">
        <f t="shared" si="67"/>
        <v>347.99682415262197</v>
      </c>
      <c r="K107" s="40">
        <f t="shared" si="68"/>
        <v>4.2827094091405113</v>
      </c>
      <c r="L107" s="40">
        <f t="shared" si="49"/>
        <v>1.7172905908594887</v>
      </c>
      <c r="M107" s="10">
        <f t="shared" si="69"/>
        <v>4.9420212832101127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13.751042310623575</v>
      </c>
      <c r="Q107" s="42">
        <f t="shared" si="71"/>
        <v>4.087074868878688E-2</v>
      </c>
      <c r="R107" s="4">
        <f t="shared" si="72"/>
        <v>91251.93628139465</v>
      </c>
      <c r="S107">
        <f t="shared" si="52"/>
        <v>9.1251936281394657E-5</v>
      </c>
      <c r="T107" s="41">
        <f t="shared" si="53"/>
        <v>8.8552435760489177E-5</v>
      </c>
      <c r="U107" s="42">
        <f t="shared" si="73"/>
        <v>0.16375616225377676</v>
      </c>
      <c r="V107" s="42">
        <f t="shared" si="74"/>
        <v>0.44364813299720046</v>
      </c>
      <c r="W107" s="42">
        <f t="shared" si="75"/>
        <v>0.43943348715012237</v>
      </c>
      <c r="X107" s="42">
        <f t="shared" si="76"/>
        <v>4.2146458470780912E-3</v>
      </c>
      <c r="Y107" s="42">
        <f t="shared" si="59"/>
        <v>1.3262109597379787E-3</v>
      </c>
      <c r="Z107" s="10">
        <f t="shared" si="77"/>
        <v>14.976561043730374</v>
      </c>
      <c r="AA107">
        <f t="shared" si="54"/>
        <v>4942925.7495886832</v>
      </c>
      <c r="AB107" s="10">
        <f t="shared" si="55"/>
        <v>4.9429257495886834</v>
      </c>
      <c r="AC107" s="10">
        <f t="shared" si="56"/>
        <v>4.8419257495886834</v>
      </c>
      <c r="AD107" s="3">
        <f t="shared" si="57"/>
        <v>702.23723706869953</v>
      </c>
      <c r="AI107" s="94">
        <f t="shared" si="58"/>
        <v>0.43943348715012237</v>
      </c>
    </row>
    <row r="108" spans="2:35">
      <c r="B108" s="39">
        <f t="shared" si="60"/>
        <v>80</v>
      </c>
      <c r="C108" s="42">
        <f t="shared" si="61"/>
        <v>0.53141486810496119</v>
      </c>
      <c r="D108" s="10">
        <f t="shared" si="62"/>
        <v>5.0085851318949679</v>
      </c>
      <c r="E108" s="40">
        <f t="shared" si="63"/>
        <v>21.062829736210062</v>
      </c>
      <c r="F108" s="40">
        <f t="shared" si="64"/>
        <v>31.08</v>
      </c>
      <c r="G108" s="3">
        <f t="shared" si="65"/>
        <v>222.14868105516089</v>
      </c>
      <c r="H108" s="3">
        <f t="shared" si="66"/>
        <v>81.256230789298584</v>
      </c>
      <c r="I108">
        <f t="shared" si="48"/>
        <v>8.1256230789298584E-5</v>
      </c>
      <c r="J108" s="4">
        <f t="shared" si="67"/>
        <v>348.43623757291778</v>
      </c>
      <c r="K108" s="40">
        <f t="shared" si="68"/>
        <v>4.2881171596111827</v>
      </c>
      <c r="L108" s="40">
        <f t="shared" si="49"/>
        <v>1.7118828403888173</v>
      </c>
      <c r="M108" s="10">
        <f t="shared" si="69"/>
        <v>4.9429257495886834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13.751845073084647</v>
      </c>
      <c r="Q108" s="42">
        <f t="shared" si="71"/>
        <v>4.1353788296636537E-2</v>
      </c>
      <c r="R108" s="4">
        <f t="shared" si="72"/>
        <v>91132.497480197242</v>
      </c>
      <c r="S108">
        <f t="shared" si="52"/>
        <v>9.1132497480197236E-5</v>
      </c>
      <c r="T108" s="41">
        <f t="shared" si="53"/>
        <v>8.8671874561686598E-5</v>
      </c>
      <c r="U108" s="42">
        <f t="shared" si="73"/>
        <v>0.16354182335308795</v>
      </c>
      <c r="V108" s="42">
        <f t="shared" si="74"/>
        <v>0.44372945242105538</v>
      </c>
      <c r="W108" s="42">
        <f t="shared" si="75"/>
        <v>0.43951558817622682</v>
      </c>
      <c r="X108" s="42">
        <f t="shared" si="76"/>
        <v>4.2138642448285579E-3</v>
      </c>
      <c r="Y108" s="42">
        <f t="shared" si="59"/>
        <v>1.3282464230703324E-3</v>
      </c>
      <c r="Z108" s="10">
        <f t="shared" si="77"/>
        <v>14.979342995013686</v>
      </c>
      <c r="AA108">
        <f t="shared" si="54"/>
        <v>4943825.1551006315</v>
      </c>
      <c r="AB108" s="10">
        <f t="shared" si="55"/>
        <v>4.9438251551006314</v>
      </c>
      <c r="AC108" s="10">
        <f t="shared" si="56"/>
        <v>4.8428251551006314</v>
      </c>
      <c r="AD108" s="3">
        <f t="shared" si="57"/>
        <v>702.36768021764055</v>
      </c>
      <c r="AI108" s="94">
        <f t="shared" si="58"/>
        <v>0.43951558817622682</v>
      </c>
    </row>
    <row r="109" spans="2:35">
      <c r="B109" s="39">
        <f t="shared" si="60"/>
        <v>81</v>
      </c>
      <c r="C109" s="42">
        <f t="shared" si="61"/>
        <v>0.53805755395627319</v>
      </c>
      <c r="D109" s="10">
        <f t="shared" si="62"/>
        <v>5.001942446043655</v>
      </c>
      <c r="E109" s="40">
        <f t="shared" si="63"/>
        <v>21.076115107912688</v>
      </c>
      <c r="F109" s="40">
        <f t="shared" si="64"/>
        <v>31.08</v>
      </c>
      <c r="G109" s="3">
        <f t="shared" si="65"/>
        <v>222.0955395683504</v>
      </c>
      <c r="H109" s="3">
        <f t="shared" si="66"/>
        <v>81.256230789298584</v>
      </c>
      <c r="I109">
        <f t="shared" si="48"/>
        <v>8.1256230789298584E-5</v>
      </c>
      <c r="J109" s="4">
        <f t="shared" si="67"/>
        <v>348.87592824049523</v>
      </c>
      <c r="K109" s="40">
        <f t="shared" si="68"/>
        <v>4.293528322094434</v>
      </c>
      <c r="L109" s="40">
        <f t="shared" si="49"/>
        <v>1.706471677905566</v>
      </c>
      <c r="M109" s="10">
        <f t="shared" si="69"/>
        <v>4.9438251551006314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13.752643244566261</v>
      </c>
      <c r="Q109" s="42">
        <f t="shared" si="71"/>
        <v>4.1836799869988922E-2</v>
      </c>
      <c r="R109" s="4">
        <f t="shared" si="72"/>
        <v>91013.043805780166</v>
      </c>
      <c r="S109">
        <f t="shared" si="52"/>
        <v>9.1013043805780161E-5</v>
      </c>
      <c r="T109" s="41">
        <f t="shared" si="53"/>
        <v>8.8791328236103673E-5</v>
      </c>
      <c r="U109" s="42">
        <f t="shared" si="73"/>
        <v>0.16332745776166277</v>
      </c>
      <c r="V109" s="42">
        <f t="shared" si="74"/>
        <v>0.44381046594258033</v>
      </c>
      <c r="W109" s="42">
        <f t="shared" si="75"/>
        <v>0.43959722981284782</v>
      </c>
      <c r="X109" s="42">
        <f t="shared" si="76"/>
        <v>4.2132361297325116E-3</v>
      </c>
      <c r="Y109" s="42">
        <f t="shared" si="59"/>
        <v>1.3302814648822596E-3</v>
      </c>
      <c r="Z109" s="10">
        <f t="shared" si="77"/>
        <v>14.982110205007052</v>
      </c>
      <c r="AA109">
        <f t="shared" si="54"/>
        <v>4944719.7947500329</v>
      </c>
      <c r="AB109" s="10">
        <f t="shared" si="55"/>
        <v>4.944719794750033</v>
      </c>
      <c r="AC109" s="10">
        <f t="shared" si="56"/>
        <v>4.843719794750033</v>
      </c>
      <c r="AD109" s="3">
        <f t="shared" si="57"/>
        <v>702.49743216099102</v>
      </c>
      <c r="AI109" s="94">
        <f t="shared" si="58"/>
        <v>0.43959722981284782</v>
      </c>
    </row>
    <row r="110" spans="2:35">
      <c r="B110" s="39">
        <f t="shared" si="60"/>
        <v>82</v>
      </c>
      <c r="C110" s="42">
        <f t="shared" si="61"/>
        <v>0.5447002398075852</v>
      </c>
      <c r="D110" s="10">
        <f t="shared" si="62"/>
        <v>4.9952997601923421</v>
      </c>
      <c r="E110" s="40">
        <f t="shared" si="63"/>
        <v>21.089400479615314</v>
      </c>
      <c r="F110" s="40">
        <f t="shared" si="64"/>
        <v>31.08</v>
      </c>
      <c r="G110" s="3">
        <f t="shared" si="65"/>
        <v>222.04239808153991</v>
      </c>
      <c r="H110" s="3">
        <f t="shared" si="66"/>
        <v>81.256230789298584</v>
      </c>
      <c r="I110">
        <f t="shared" si="48"/>
        <v>8.1256230789298584E-5</v>
      </c>
      <c r="J110" s="4">
        <f t="shared" si="67"/>
        <v>349.31589615535427</v>
      </c>
      <c r="K110" s="40">
        <f t="shared" si="68"/>
        <v>4.2989428965902645</v>
      </c>
      <c r="L110" s="40">
        <f t="shared" si="49"/>
        <v>1.7010571034097355</v>
      </c>
      <c r="M110" s="10">
        <f t="shared" si="69"/>
        <v>4.944719794750033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13.753437088519036</v>
      </c>
      <c r="Q110" s="42">
        <f t="shared" si="71"/>
        <v>4.2319783564069083E-2</v>
      </c>
      <c r="R110" s="4">
        <f t="shared" si="72"/>
        <v>90893.575302343452</v>
      </c>
      <c r="S110">
        <f t="shared" si="52"/>
        <v>9.0893575302343455E-5</v>
      </c>
      <c r="T110" s="41">
        <f t="shared" si="53"/>
        <v>8.8910796739540378E-5</v>
      </c>
      <c r="U110" s="42">
        <f t="shared" si="73"/>
        <v>0.16311306555882044</v>
      </c>
      <c r="V110" s="42">
        <f t="shared" si="74"/>
        <v>0.44389118198005112</v>
      </c>
      <c r="W110" s="42">
        <f t="shared" si="75"/>
        <v>0.43967843883835706</v>
      </c>
      <c r="X110" s="42">
        <f t="shared" si="76"/>
        <v>4.2127431416940642E-3</v>
      </c>
      <c r="Y110" s="42">
        <f t="shared" si="59"/>
        <v>1.3323161511270458E-3</v>
      </c>
      <c r="Z110" s="10">
        <f t="shared" si="77"/>
        <v>14.984863480978555</v>
      </c>
      <c r="AA110">
        <f t="shared" si="54"/>
        <v>4945609.9295268496</v>
      </c>
      <c r="AB110" s="10">
        <f t="shared" si="55"/>
        <v>4.9456099295268494</v>
      </c>
      <c r="AC110" s="10">
        <f t="shared" si="56"/>
        <v>4.8446099295268494</v>
      </c>
      <c r="AD110" s="3">
        <f t="shared" si="57"/>
        <v>702.62653075081209</v>
      </c>
      <c r="AI110" s="94">
        <f t="shared" si="58"/>
        <v>0.43967843883835706</v>
      </c>
    </row>
    <row r="111" spans="2:35">
      <c r="B111" s="39">
        <f t="shared" si="60"/>
        <v>83</v>
      </c>
      <c r="C111" s="42">
        <f t="shared" si="61"/>
        <v>0.5513429256588972</v>
      </c>
      <c r="D111" s="10">
        <f t="shared" si="62"/>
        <v>4.9886570743410292</v>
      </c>
      <c r="E111" s="40">
        <f t="shared" si="63"/>
        <v>21.10268585131794</v>
      </c>
      <c r="F111" s="40">
        <f t="shared" si="64"/>
        <v>31.08</v>
      </c>
      <c r="G111" s="3">
        <f t="shared" si="65"/>
        <v>221.98925659472943</v>
      </c>
      <c r="H111" s="3">
        <f t="shared" si="66"/>
        <v>81.256230789298584</v>
      </c>
      <c r="I111">
        <f t="shared" si="48"/>
        <v>8.1256230789298584E-5</v>
      </c>
      <c r="J111" s="4">
        <f t="shared" si="67"/>
        <v>349.75614131749484</v>
      </c>
      <c r="K111" s="40">
        <f t="shared" si="68"/>
        <v>4.3043608830986733</v>
      </c>
      <c r="L111" s="40">
        <f t="shared" si="49"/>
        <v>1.6956391169013267</v>
      </c>
      <c r="M111" s="10">
        <f t="shared" si="69"/>
        <v>4.9456099295268494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13.754226838078576</v>
      </c>
      <c r="Q111" s="42">
        <f t="shared" si="71"/>
        <v>4.2802739525862714E-2</v>
      </c>
      <c r="R111" s="4">
        <f t="shared" si="72"/>
        <v>90774.092014087102</v>
      </c>
      <c r="S111">
        <f t="shared" si="52"/>
        <v>9.07740920140871E-5</v>
      </c>
      <c r="T111" s="41">
        <f t="shared" si="53"/>
        <v>8.9030280027796734E-5</v>
      </c>
      <c r="U111" s="42">
        <f t="shared" si="73"/>
        <v>0.16289864682388</v>
      </c>
      <c r="V111" s="42">
        <f t="shared" si="74"/>
        <v>0.44397160797873697</v>
      </c>
      <c r="W111" s="42">
        <f t="shared" si="75"/>
        <v>0.43975923894356761</v>
      </c>
      <c r="X111" s="42">
        <f t="shared" si="76"/>
        <v>4.212369035169361E-3</v>
      </c>
      <c r="Y111" s="42">
        <f t="shared" si="59"/>
        <v>1.3343505398658558E-3</v>
      </c>
      <c r="Z111" s="10">
        <f t="shared" si="77"/>
        <v>14.987603537237549</v>
      </c>
      <c r="AA111">
        <f t="shared" si="54"/>
        <v>4946495.7903674664</v>
      </c>
      <c r="AB111" s="10">
        <f t="shared" si="55"/>
        <v>4.9464957903674662</v>
      </c>
      <c r="AC111" s="10">
        <f t="shared" si="56"/>
        <v>4.8454957903674662</v>
      </c>
      <c r="AD111" s="3">
        <f t="shared" si="57"/>
        <v>702.75500948041577</v>
      </c>
      <c r="AI111" s="94">
        <f t="shared" si="58"/>
        <v>0.43975923894356761</v>
      </c>
    </row>
    <row r="112" spans="2:35">
      <c r="B112" s="39">
        <f t="shared" si="60"/>
        <v>84</v>
      </c>
      <c r="C112" s="42">
        <f t="shared" si="61"/>
        <v>0.5579856115102092</v>
      </c>
      <c r="D112" s="10">
        <f t="shared" si="62"/>
        <v>4.9820143884897163</v>
      </c>
      <c r="E112" s="40">
        <f t="shared" si="63"/>
        <v>21.115971223020566</v>
      </c>
      <c r="F112" s="40">
        <f t="shared" si="64"/>
        <v>31.08</v>
      </c>
      <c r="G112" s="3">
        <f t="shared" si="65"/>
        <v>221.93611510791894</v>
      </c>
      <c r="H112" s="3">
        <f t="shared" si="66"/>
        <v>81.256230789298584</v>
      </c>
      <c r="I112">
        <f t="shared" si="48"/>
        <v>8.1256230789298584E-5</v>
      </c>
      <c r="J112" s="4">
        <f t="shared" si="67"/>
        <v>350.19666372691694</v>
      </c>
      <c r="K112" s="40">
        <f t="shared" si="68"/>
        <v>4.3097822816196603</v>
      </c>
      <c r="L112" s="40">
        <f t="shared" si="49"/>
        <v>1.6902177183803397</v>
      </c>
      <c r="M112" s="10">
        <f t="shared" si="69"/>
        <v>4.9464957903674662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13.755012699598906</v>
      </c>
      <c r="Q112" s="42">
        <f t="shared" si="71"/>
        <v>4.3285667895060491E-2</v>
      </c>
      <c r="R112" s="4">
        <f t="shared" si="72"/>
        <v>90654.593985211119</v>
      </c>
      <c r="S112">
        <f t="shared" si="52"/>
        <v>9.0654593985211118E-5</v>
      </c>
      <c r="T112" s="41">
        <f t="shared" si="53"/>
        <v>8.9149778056672716E-5</v>
      </c>
      <c r="U112" s="42">
        <f t="shared" si="73"/>
        <v>0.1626842016361606</v>
      </c>
      <c r="V112" s="42">
        <f t="shared" si="74"/>
        <v>0.44405175052281903</v>
      </c>
      <c r="W112" s="42">
        <f t="shared" si="75"/>
        <v>0.43983965109124235</v>
      </c>
      <c r="X112" s="42">
        <f t="shared" si="76"/>
        <v>4.212099431576688E-3</v>
      </c>
      <c r="Y112" s="42">
        <f t="shared" si="59"/>
        <v>1.3363846821752459E-3</v>
      </c>
      <c r="Z112" s="10">
        <f t="shared" si="77"/>
        <v>14.990331005935911</v>
      </c>
      <c r="AA112">
        <f t="shared" si="54"/>
        <v>4947377.5816467348</v>
      </c>
      <c r="AB112" s="10">
        <f t="shared" si="55"/>
        <v>4.9473775816467347</v>
      </c>
      <c r="AC112" s="10">
        <f t="shared" si="56"/>
        <v>4.8463775816467347</v>
      </c>
      <c r="AD112" s="3">
        <f t="shared" si="57"/>
        <v>702.88289799082452</v>
      </c>
      <c r="AI112" s="94">
        <f t="shared" si="58"/>
        <v>0.43983965109124235</v>
      </c>
    </row>
    <row r="113" spans="2:35">
      <c r="B113" s="39">
        <f t="shared" si="60"/>
        <v>85</v>
      </c>
      <c r="C113" s="42">
        <f t="shared" si="61"/>
        <v>0.5646282973615212</v>
      </c>
      <c r="D113" s="10">
        <f t="shared" si="62"/>
        <v>4.9753717026384034</v>
      </c>
      <c r="E113" s="40">
        <f t="shared" si="63"/>
        <v>21.129256594723191</v>
      </c>
      <c r="F113" s="40">
        <f t="shared" si="64"/>
        <v>31.08</v>
      </c>
      <c r="G113" s="3">
        <f t="shared" si="65"/>
        <v>221.88297362110845</v>
      </c>
      <c r="H113" s="3">
        <f t="shared" si="66"/>
        <v>81.256230789298584</v>
      </c>
      <c r="I113">
        <f t="shared" si="48"/>
        <v>8.1256230789298584E-5</v>
      </c>
      <c r="J113" s="4">
        <f t="shared" si="67"/>
        <v>350.63746338362063</v>
      </c>
      <c r="K113" s="40">
        <f t="shared" si="68"/>
        <v>4.3152070921532264</v>
      </c>
      <c r="L113" s="40">
        <f t="shared" si="49"/>
        <v>1.6847929078467736</v>
      </c>
      <c r="M113" s="10">
        <f t="shared" si="69"/>
        <v>4.9473775816467347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13.755794855767416</v>
      </c>
      <c r="Q113" s="42">
        <f t="shared" si="71"/>
        <v>4.3768568804892459E-2</v>
      </c>
      <c r="R113" s="4">
        <f t="shared" si="72"/>
        <v>90535.081259915489</v>
      </c>
      <c r="S113">
        <f t="shared" si="52"/>
        <v>9.053508125991549E-5</v>
      </c>
      <c r="T113" s="41">
        <f t="shared" si="53"/>
        <v>8.9269290781968344E-5</v>
      </c>
      <c r="U113" s="42">
        <f t="shared" si="73"/>
        <v>0.16246973007498131</v>
      </c>
      <c r="V113" s="42">
        <f t="shared" si="74"/>
        <v>0.44413161543621776</v>
      </c>
      <c r="W113" s="42">
        <f t="shared" si="75"/>
        <v>0.43991969383307689</v>
      </c>
      <c r="X113" s="42">
        <f t="shared" si="76"/>
        <v>4.2119216031408779E-3</v>
      </c>
      <c r="Y113" s="42">
        <f t="shared" si="59"/>
        <v>1.3384186229495436E-3</v>
      </c>
      <c r="Z113" s="10">
        <f t="shared" si="77"/>
        <v>14.993046446605051</v>
      </c>
      <c r="AA113">
        <f t="shared" si="54"/>
        <v>4948255.4842612939</v>
      </c>
      <c r="AB113" s="10">
        <f t="shared" si="55"/>
        <v>4.9482554842612938</v>
      </c>
      <c r="AC113" s="10">
        <f t="shared" si="56"/>
        <v>4.8472554842612938</v>
      </c>
      <c r="AD113" s="3">
        <f t="shared" si="57"/>
        <v>703.01022251795416</v>
      </c>
      <c r="AI113" s="94">
        <f t="shared" si="58"/>
        <v>0.43991969383307689</v>
      </c>
    </row>
    <row r="114" spans="2:35">
      <c r="B114" s="39">
        <f t="shared" si="60"/>
        <v>86</v>
      </c>
      <c r="C114" s="42">
        <f t="shared" si="61"/>
        <v>0.57127098321283321</v>
      </c>
      <c r="D114" s="10">
        <f t="shared" si="62"/>
        <v>4.9687290167870906</v>
      </c>
      <c r="E114" s="40">
        <f t="shared" si="63"/>
        <v>21.142541966425817</v>
      </c>
      <c r="F114" s="40">
        <f t="shared" si="64"/>
        <v>31.08</v>
      </c>
      <c r="G114" s="3">
        <f t="shared" si="65"/>
        <v>221.82983213429796</v>
      </c>
      <c r="H114" s="3">
        <f t="shared" si="66"/>
        <v>81.256230789298584</v>
      </c>
      <c r="I114">
        <f t="shared" si="48"/>
        <v>8.1256230789298584E-5</v>
      </c>
      <c r="J114" s="4">
        <f t="shared" si="67"/>
        <v>351.0785402876059</v>
      </c>
      <c r="K114" s="40">
        <f t="shared" si="68"/>
        <v>4.3206353146993726</v>
      </c>
      <c r="L114" s="40">
        <f t="shared" si="49"/>
        <v>1.6793646853006274</v>
      </c>
      <c r="M114" s="10">
        <f t="shared" si="69"/>
        <v>4.9482554842612938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13.756573468354786</v>
      </c>
      <c r="Q114" s="42">
        <f t="shared" si="71"/>
        <v>4.4251442382865394E-2</v>
      </c>
      <c r="R114" s="4">
        <f t="shared" si="72"/>
        <v>90415.553882400214</v>
      </c>
      <c r="S114">
        <f t="shared" si="52"/>
        <v>9.0415553882400212E-5</v>
      </c>
      <c r="T114" s="41">
        <f t="shared" si="53"/>
        <v>8.9388818159483622E-5</v>
      </c>
      <c r="U114" s="42">
        <f t="shared" si="73"/>
        <v>0.16225523221966129</v>
      </c>
      <c r="V114" s="42">
        <f t="shared" si="74"/>
        <v>0.44421120787031282</v>
      </c>
      <c r="W114" s="42">
        <f t="shared" si="75"/>
        <v>0.43999938358958174</v>
      </c>
      <c r="X114" s="42">
        <f t="shared" si="76"/>
        <v>4.2118242807310802E-3</v>
      </c>
      <c r="Y114" s="42">
        <f t="shared" si="59"/>
        <v>1.3404524016097734E-3</v>
      </c>
      <c r="Z114" s="10">
        <f t="shared" si="77"/>
        <v>14.995750354571159</v>
      </c>
      <c r="AA114">
        <f t="shared" si="54"/>
        <v>4949129.6583502181</v>
      </c>
      <c r="AB114" s="10">
        <f t="shared" si="55"/>
        <v>4.949129658350218</v>
      </c>
      <c r="AC114" s="10">
        <f t="shared" si="56"/>
        <v>4.848129658350218</v>
      </c>
      <c r="AD114" s="3">
        <f t="shared" si="57"/>
        <v>703.13700628719619</v>
      </c>
      <c r="AI114" s="94">
        <f t="shared" si="58"/>
        <v>0.43999938358958174</v>
      </c>
    </row>
    <row r="115" spans="2:35">
      <c r="B115" s="39">
        <f t="shared" si="60"/>
        <v>87</v>
      </c>
      <c r="C115" s="42">
        <f t="shared" si="61"/>
        <v>0.57791366906414521</v>
      </c>
      <c r="D115" s="10">
        <f t="shared" si="62"/>
        <v>4.9620863309357777</v>
      </c>
      <c r="E115" s="40">
        <f t="shared" si="63"/>
        <v>21.155827338128443</v>
      </c>
      <c r="F115" s="40">
        <f t="shared" si="64"/>
        <v>31.08</v>
      </c>
      <c r="G115" s="3">
        <f t="shared" si="65"/>
        <v>221.77669064748747</v>
      </c>
      <c r="H115" s="3">
        <f t="shared" si="66"/>
        <v>81.256230789298584</v>
      </c>
      <c r="I115">
        <f t="shared" si="48"/>
        <v>8.1256230789298584E-5</v>
      </c>
      <c r="J115" s="4">
        <f t="shared" si="67"/>
        <v>351.51989443887277</v>
      </c>
      <c r="K115" s="40">
        <f t="shared" si="68"/>
        <v>4.326066949258097</v>
      </c>
      <c r="L115" s="40">
        <f t="shared" si="49"/>
        <v>1.673933050741903</v>
      </c>
      <c r="M115" s="10">
        <f t="shared" si="69"/>
        <v>4.949129658350218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13.757348680641089</v>
      </c>
      <c r="Q115" s="42">
        <f t="shared" si="71"/>
        <v>4.4734288751414546E-2</v>
      </c>
      <c r="R115" s="4">
        <f t="shared" si="72"/>
        <v>90296.011896865297</v>
      </c>
      <c r="S115">
        <f t="shared" si="52"/>
        <v>9.0296011896865292E-5</v>
      </c>
      <c r="T115" s="41">
        <f t="shared" si="53"/>
        <v>8.9508360145018541E-5</v>
      </c>
      <c r="U115" s="42">
        <f t="shared" si="73"/>
        <v>0.1620407081495196</v>
      </c>
      <c r="V115" s="42">
        <f t="shared" si="74"/>
        <v>0.44429053238256705</v>
      </c>
      <c r="W115" s="42">
        <f t="shared" si="75"/>
        <v>0.44007873489704336</v>
      </c>
      <c r="X115" s="42">
        <f t="shared" si="76"/>
        <v>4.2117974855236939E-3</v>
      </c>
      <c r="Y115" s="42">
        <f t="shared" si="59"/>
        <v>1.3424860527307229E-3</v>
      </c>
      <c r="Z115" s="10">
        <f t="shared" si="77"/>
        <v>14.998443168388635</v>
      </c>
      <c r="AA115">
        <f t="shared" si="54"/>
        <v>4950000.245698248</v>
      </c>
      <c r="AB115" s="10">
        <f t="shared" si="55"/>
        <v>4.9500002456982477</v>
      </c>
      <c r="AC115" s="10">
        <f t="shared" si="56"/>
        <v>4.8490002456982477</v>
      </c>
      <c r="AD115" s="3">
        <f t="shared" si="57"/>
        <v>703.26326986196489</v>
      </c>
      <c r="AI115" s="94">
        <f t="shared" si="58"/>
        <v>0.44007873489704336</v>
      </c>
    </row>
    <row r="116" spans="2:35">
      <c r="B116" s="39">
        <f t="shared" si="60"/>
        <v>88</v>
      </c>
      <c r="C116" s="42">
        <f t="shared" si="61"/>
        <v>0.58455635491545721</v>
      </c>
      <c r="D116" s="10">
        <f t="shared" si="62"/>
        <v>4.9554436450844648</v>
      </c>
      <c r="E116" s="40">
        <f t="shared" si="63"/>
        <v>21.169112709831069</v>
      </c>
      <c r="F116" s="40">
        <f t="shared" si="64"/>
        <v>31.08</v>
      </c>
      <c r="G116" s="3">
        <f t="shared" si="65"/>
        <v>221.72354916067698</v>
      </c>
      <c r="H116" s="3">
        <f t="shared" si="66"/>
        <v>81.256230789298584</v>
      </c>
      <c r="I116">
        <f t="shared" si="48"/>
        <v>8.1256230789298584E-5</v>
      </c>
      <c r="J116" s="4">
        <f t="shared" si="67"/>
        <v>351.96152583742105</v>
      </c>
      <c r="K116" s="40">
        <f t="shared" si="68"/>
        <v>4.3315019958293988</v>
      </c>
      <c r="L116" s="40">
        <f t="shared" si="49"/>
        <v>1.6684980041706012</v>
      </c>
      <c r="M116" s="10">
        <f t="shared" si="69"/>
        <v>4.9500002456982477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13.758120619558513</v>
      </c>
      <c r="Q116" s="42">
        <f t="shared" si="71"/>
        <v>4.5217108028479815E-2</v>
      </c>
      <c r="R116" s="4">
        <f t="shared" si="72"/>
        <v>90176.455347510753</v>
      </c>
      <c r="S116">
        <f t="shared" si="52"/>
        <v>9.0176455347510754E-5</v>
      </c>
      <c r="T116" s="41">
        <f t="shared" si="53"/>
        <v>8.962791669437308E-5</v>
      </c>
      <c r="U116" s="42">
        <f t="shared" si="73"/>
        <v>0.16182615794387542</v>
      </c>
      <c r="V116" s="42">
        <f t="shared" si="74"/>
        <v>0.4443695930044082</v>
      </c>
      <c r="W116" s="42">
        <f t="shared" si="75"/>
        <v>0.44015776062567219</v>
      </c>
      <c r="X116" s="42">
        <f t="shared" si="76"/>
        <v>4.2118323787360135E-3</v>
      </c>
      <c r="Y116" s="42">
        <f t="shared" si="59"/>
        <v>1.3445196065949444E-3</v>
      </c>
      <c r="Z116" s="10">
        <f t="shared" si="77"/>
        <v>15.001125276399005</v>
      </c>
      <c r="AA116">
        <f t="shared" si="54"/>
        <v>4950867.3718562946</v>
      </c>
      <c r="AB116" s="10">
        <f t="shared" si="55"/>
        <v>4.9508673718562948</v>
      </c>
      <c r="AC116" s="10">
        <f t="shared" si="56"/>
        <v>4.8498673718562948</v>
      </c>
      <c r="AD116" s="3">
        <f t="shared" si="57"/>
        <v>703.38903145123925</v>
      </c>
      <c r="AI116" s="94">
        <f t="shared" si="58"/>
        <v>0.44015776062567219</v>
      </c>
    </row>
    <row r="117" spans="2:35">
      <c r="B117" s="39">
        <f t="shared" si="60"/>
        <v>89</v>
      </c>
      <c r="C117" s="42">
        <f t="shared" si="61"/>
        <v>0.59119904076676921</v>
      </c>
      <c r="D117" s="10">
        <f t="shared" si="62"/>
        <v>4.9488009592331519</v>
      </c>
      <c r="E117" s="40">
        <f t="shared" si="63"/>
        <v>21.182398081533695</v>
      </c>
      <c r="F117" s="40">
        <f t="shared" si="64"/>
        <v>31.08</v>
      </c>
      <c r="G117" s="3">
        <f t="shared" si="65"/>
        <v>221.67040767386649</v>
      </c>
      <c r="H117" s="3">
        <f t="shared" si="66"/>
        <v>81.256230789298584</v>
      </c>
      <c r="I117">
        <f t="shared" si="48"/>
        <v>8.1256230789298584E-5</v>
      </c>
      <c r="J117" s="4">
        <f t="shared" si="67"/>
        <v>352.40343448325103</v>
      </c>
      <c r="K117" s="40">
        <f t="shared" si="68"/>
        <v>4.3369404544132806</v>
      </c>
      <c r="L117" s="40">
        <f t="shared" si="49"/>
        <v>1.6630595455867194</v>
      </c>
      <c r="M117" s="10">
        <f t="shared" si="69"/>
        <v>4.9508673718562948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13.758889397581711</v>
      </c>
      <c r="Q117" s="42">
        <f t="shared" si="71"/>
        <v>4.5699900328015235E-2</v>
      </c>
      <c r="R117" s="4">
        <f t="shared" si="72"/>
        <v>90056.884278536527</v>
      </c>
      <c r="S117">
        <f t="shared" si="52"/>
        <v>9.0056884278536523E-5</v>
      </c>
      <c r="T117" s="41">
        <f t="shared" si="53"/>
        <v>8.974748776334731E-5</v>
      </c>
      <c r="U117" s="42">
        <f t="shared" si="73"/>
        <v>0.16161158168204773</v>
      </c>
      <c r="V117" s="42">
        <f t="shared" si="74"/>
        <v>0.44444839330323688</v>
      </c>
      <c r="W117" s="42">
        <f t="shared" si="75"/>
        <v>0.44023647217208728</v>
      </c>
      <c r="X117" s="42">
        <f t="shared" si="76"/>
        <v>4.2119211311495985E-3</v>
      </c>
      <c r="Y117" s="42">
        <f t="shared" si="59"/>
        <v>1.3465530896833138E-3</v>
      </c>
      <c r="Z117" s="10">
        <f t="shared" si="77"/>
        <v>15.003797022530623</v>
      </c>
      <c r="AA117">
        <f t="shared" si="54"/>
        <v>4951731.1480164733</v>
      </c>
      <c r="AB117" s="10">
        <f t="shared" si="55"/>
        <v>4.9517311480164734</v>
      </c>
      <c r="AC117" s="10">
        <f t="shared" si="56"/>
        <v>4.8507311480164734</v>
      </c>
      <c r="AD117" s="3">
        <f t="shared" si="57"/>
        <v>703.51430718150448</v>
      </c>
      <c r="AI117" s="94">
        <f t="shared" si="58"/>
        <v>0.44023647217208728</v>
      </c>
    </row>
    <row r="118" spans="2:35">
      <c r="B118" s="39">
        <f t="shared" si="60"/>
        <v>90</v>
      </c>
      <c r="C118" s="42">
        <f t="shared" si="61"/>
        <v>0.59784172661808122</v>
      </c>
      <c r="D118" s="10">
        <f t="shared" si="62"/>
        <v>4.942158273381839</v>
      </c>
      <c r="E118" s="40">
        <f t="shared" si="63"/>
        <v>21.19568345323632</v>
      </c>
      <c r="F118" s="40">
        <f t="shared" si="64"/>
        <v>31.08</v>
      </c>
      <c r="G118" s="3">
        <f t="shared" si="65"/>
        <v>221.617266187056</v>
      </c>
      <c r="H118" s="3">
        <f t="shared" si="66"/>
        <v>81.256230789298584</v>
      </c>
      <c r="I118">
        <f t="shared" si="48"/>
        <v>8.1256230789298584E-5</v>
      </c>
      <c r="J118" s="4">
        <f t="shared" si="67"/>
        <v>352.84562037636255</v>
      </c>
      <c r="K118" s="40">
        <f t="shared" si="68"/>
        <v>4.3423823250097415</v>
      </c>
      <c r="L118" s="40">
        <f t="shared" si="49"/>
        <v>1.6576176749902585</v>
      </c>
      <c r="M118" s="10">
        <f t="shared" si="69"/>
        <v>4.9517311480164734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13.759655114399097</v>
      </c>
      <c r="Q118" s="42">
        <f t="shared" si="71"/>
        <v>4.6182665760439529E-2</v>
      </c>
      <c r="R118" s="4">
        <f t="shared" si="72"/>
        <v>89937.298734142663</v>
      </c>
      <c r="S118">
        <f t="shared" si="52"/>
        <v>8.9937298734142664E-5</v>
      </c>
      <c r="T118" s="41">
        <f t="shared" si="53"/>
        <v>8.9867073307741169E-5</v>
      </c>
      <c r="U118" s="42">
        <f t="shared" si="73"/>
        <v>0.16139697944335571</v>
      </c>
      <c r="V118" s="42">
        <f t="shared" si="74"/>
        <v>0.44452693643443947</v>
      </c>
      <c r="W118" s="42">
        <f t="shared" si="75"/>
        <v>0.44031487962951804</v>
      </c>
      <c r="X118" s="42">
        <f t="shared" si="76"/>
        <v>4.2120568049214269E-3</v>
      </c>
      <c r="Y118" s="42">
        <f t="shared" si="59"/>
        <v>1.3485865251081375E-3</v>
      </c>
      <c r="Z118" s="10">
        <f t="shared" si="77"/>
        <v>15.006458711412936</v>
      </c>
      <c r="AA118">
        <f t="shared" si="54"/>
        <v>4952591.6726655588</v>
      </c>
      <c r="AB118" s="10">
        <f t="shared" si="55"/>
        <v>4.9525916726655588</v>
      </c>
      <c r="AC118" s="10">
        <f t="shared" si="56"/>
        <v>4.8515916726655588</v>
      </c>
      <c r="AD118" s="3">
        <f t="shared" si="57"/>
        <v>703.63911133655677</v>
      </c>
      <c r="AI118" s="94">
        <f t="shared" si="58"/>
        <v>0.44031487962951804</v>
      </c>
    </row>
    <row r="119" spans="2:35">
      <c r="B119" s="39">
        <f t="shared" si="60"/>
        <v>91</v>
      </c>
      <c r="C119" s="42">
        <f t="shared" si="61"/>
        <v>0.60448441246939322</v>
      </c>
      <c r="D119" s="10">
        <f t="shared" si="62"/>
        <v>4.9355155875305261</v>
      </c>
      <c r="E119" s="40">
        <f t="shared" si="63"/>
        <v>21.208968824938946</v>
      </c>
      <c r="F119" s="40">
        <f t="shared" si="64"/>
        <v>31.08</v>
      </c>
      <c r="G119" s="3">
        <f t="shared" si="65"/>
        <v>221.56412470024551</v>
      </c>
      <c r="H119" s="3">
        <f t="shared" si="66"/>
        <v>81.256230789298584</v>
      </c>
      <c r="I119">
        <f t="shared" si="48"/>
        <v>8.1256230789298584E-5</v>
      </c>
      <c r="J119" s="4">
        <f t="shared" si="67"/>
        <v>353.28808351675559</v>
      </c>
      <c r="K119" s="40">
        <f t="shared" si="68"/>
        <v>4.3478276076187807</v>
      </c>
      <c r="L119" s="40">
        <f t="shared" si="49"/>
        <v>1.6521723923812193</v>
      </c>
      <c r="M119" s="10">
        <f t="shared" si="69"/>
        <v>4.9525916726655588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13.76041785838642</v>
      </c>
      <c r="Q119" s="42">
        <f t="shared" si="71"/>
        <v>4.6665404433034678E-2</v>
      </c>
      <c r="R119" s="4">
        <f t="shared" si="72"/>
        <v>89817.698758529164</v>
      </c>
      <c r="S119">
        <f t="shared" si="52"/>
        <v>8.9817698758529158E-5</v>
      </c>
      <c r="T119" s="41">
        <f t="shared" si="53"/>
        <v>8.9986673283354676E-5</v>
      </c>
      <c r="U119" s="42">
        <f t="shared" si="73"/>
        <v>0.1611823513071185</v>
      </c>
      <c r="V119" s="42">
        <f t="shared" si="74"/>
        <v>0.44460522519025325</v>
      </c>
      <c r="W119" s="42">
        <f t="shared" si="75"/>
        <v>0.44039299193789344</v>
      </c>
      <c r="X119" s="42">
        <f t="shared" si="76"/>
        <v>4.2122332523598094E-3</v>
      </c>
      <c r="Y119" s="42">
        <f t="shared" si="59"/>
        <v>1.3506199329970429E-3</v>
      </c>
      <c r="Z119" s="10">
        <f t="shared" si="77"/>
        <v>15.009110612903104</v>
      </c>
      <c r="AA119">
        <f t="shared" si="54"/>
        <v>4953449.0330484351</v>
      </c>
      <c r="AB119" s="10">
        <f t="shared" si="55"/>
        <v>4.9534490330484351</v>
      </c>
      <c r="AC119" s="10">
        <f t="shared" si="56"/>
        <v>4.8524490330484351</v>
      </c>
      <c r="AD119" s="3">
        <f t="shared" si="57"/>
        <v>703.76345656975127</v>
      </c>
      <c r="AI119" s="94">
        <f t="shared" si="58"/>
        <v>0.44039299193789344</v>
      </c>
    </row>
    <row r="120" spans="2:35">
      <c r="B120" s="39">
        <f t="shared" si="60"/>
        <v>92</v>
      </c>
      <c r="C120" s="42">
        <f t="shared" si="61"/>
        <v>0.61112709832070522</v>
      </c>
      <c r="D120" s="10">
        <f t="shared" si="62"/>
        <v>4.9288729016792132</v>
      </c>
      <c r="E120" s="40">
        <f t="shared" si="63"/>
        <v>21.222254196641572</v>
      </c>
      <c r="F120" s="40">
        <f t="shared" si="64"/>
        <v>31.08</v>
      </c>
      <c r="G120" s="3">
        <f t="shared" si="65"/>
        <v>221.51098321343503</v>
      </c>
      <c r="H120" s="3">
        <f t="shared" si="66"/>
        <v>81.256230789298584</v>
      </c>
      <c r="I120">
        <f t="shared" si="48"/>
        <v>8.1256230789298584E-5</v>
      </c>
      <c r="J120" s="4">
        <f t="shared" si="67"/>
        <v>353.73082390443022</v>
      </c>
      <c r="K120" s="40">
        <f t="shared" si="68"/>
        <v>4.3532763022403991</v>
      </c>
      <c r="L120" s="40">
        <f t="shared" si="49"/>
        <v>1.6467236977596009</v>
      </c>
      <c r="M120" s="10">
        <f t="shared" si="69"/>
        <v>4.9534490330484351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13.761177707910834</v>
      </c>
      <c r="Q120" s="42">
        <f t="shared" si="71"/>
        <v>4.7148116450298531E-2</v>
      </c>
      <c r="R120" s="4">
        <f t="shared" si="72"/>
        <v>89698.084395895989</v>
      </c>
      <c r="S120">
        <f t="shared" si="52"/>
        <v>8.9698084395895987E-5</v>
      </c>
      <c r="T120" s="41">
        <f t="shared" si="53"/>
        <v>9.0106287645987847E-5</v>
      </c>
      <c r="U120" s="42">
        <f t="shared" si="73"/>
        <v>0.16096769735265515</v>
      </c>
      <c r="V120" s="42">
        <f t="shared" si="74"/>
        <v>0.44468326204114295</v>
      </c>
      <c r="W120" s="42">
        <f t="shared" si="75"/>
        <v>0.44047081701668378</v>
      </c>
      <c r="X120" s="42">
        <f t="shared" si="76"/>
        <v>4.212445024459166E-3</v>
      </c>
      <c r="Y120" s="42">
        <f t="shared" si="59"/>
        <v>1.3526533308324126E-3</v>
      </c>
      <c r="Z120" s="10">
        <f t="shared" si="77"/>
        <v>15.011752966083295</v>
      </c>
      <c r="AA120">
        <f t="shared" si="54"/>
        <v>4954303.3064604225</v>
      </c>
      <c r="AB120" s="10">
        <f t="shared" si="55"/>
        <v>4.9543033064604227</v>
      </c>
      <c r="AC120" s="10">
        <f t="shared" si="56"/>
        <v>4.8533033064604227</v>
      </c>
      <c r="AD120" s="3">
        <f t="shared" si="57"/>
        <v>703.8873540914318</v>
      </c>
      <c r="AI120" s="94">
        <f t="shared" si="58"/>
        <v>0.44047081701668378</v>
      </c>
    </row>
    <row r="121" spans="2:35">
      <c r="B121" s="39">
        <f t="shared" si="60"/>
        <v>93</v>
      </c>
      <c r="C121" s="42">
        <f t="shared" si="61"/>
        <v>0.61776978417201722</v>
      </c>
      <c r="D121" s="10">
        <f t="shared" si="62"/>
        <v>4.9222302158279003</v>
      </c>
      <c r="E121" s="40">
        <f t="shared" si="63"/>
        <v>21.235539568344198</v>
      </c>
      <c r="F121" s="40">
        <f t="shared" si="64"/>
        <v>31.08</v>
      </c>
      <c r="G121" s="3">
        <f t="shared" si="65"/>
        <v>221.45784172662454</v>
      </c>
      <c r="H121" s="3">
        <f t="shared" si="66"/>
        <v>81.256230789298584</v>
      </c>
      <c r="I121">
        <f t="shared" si="48"/>
        <v>8.1256230789298584E-5</v>
      </c>
      <c r="J121" s="4">
        <f t="shared" si="67"/>
        <v>354.1738415393865</v>
      </c>
      <c r="K121" s="40">
        <f t="shared" si="68"/>
        <v>4.3587284088745974</v>
      </c>
      <c r="L121" s="40">
        <f t="shared" si="49"/>
        <v>1.6412715911254026</v>
      </c>
      <c r="M121" s="10">
        <f t="shared" si="69"/>
        <v>4.9543033064604227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13.761934732482285</v>
      </c>
      <c r="Q121" s="42">
        <f t="shared" si="71"/>
        <v>4.763080191425683E-2</v>
      </c>
      <c r="R121" s="4">
        <f t="shared" si="72"/>
        <v>89578.455690443152</v>
      </c>
      <c r="S121">
        <f t="shared" si="52"/>
        <v>8.9578455690443145E-5</v>
      </c>
      <c r="T121" s="41">
        <f t="shared" si="53"/>
        <v>9.0225916351440688E-5</v>
      </c>
      <c r="U121" s="42">
        <f t="shared" si="73"/>
        <v>0.16075301765928476</v>
      </c>
      <c r="V121" s="42">
        <f t="shared" si="74"/>
        <v>0.44476104917245096</v>
      </c>
      <c r="W121" s="42">
        <f t="shared" si="75"/>
        <v>0.44054836188220864</v>
      </c>
      <c r="X121" s="42">
        <f t="shared" si="76"/>
        <v>4.2126872902423229E-3</v>
      </c>
      <c r="Y121" s="42">
        <f t="shared" si="59"/>
        <v>1.3546867337516145E-3</v>
      </c>
      <c r="Z121" s="10">
        <f t="shared" si="77"/>
        <v>15.014385982791778</v>
      </c>
      <c r="AA121">
        <f t="shared" si="54"/>
        <v>4955154.5613888856</v>
      </c>
      <c r="AB121" s="10">
        <f t="shared" si="55"/>
        <v>4.9551545613888859</v>
      </c>
      <c r="AC121" s="10">
        <f t="shared" si="56"/>
        <v>4.8541545613888859</v>
      </c>
      <c r="AD121" s="3">
        <f t="shared" si="57"/>
        <v>704.01081383450116</v>
      </c>
      <c r="AI121" s="94">
        <f t="shared" si="58"/>
        <v>0.44054836188220864</v>
      </c>
    </row>
    <row r="122" spans="2:35">
      <c r="B122" s="39">
        <f t="shared" si="60"/>
        <v>94</v>
      </c>
      <c r="C122" s="42">
        <f t="shared" si="61"/>
        <v>0.62441247002332922</v>
      </c>
      <c r="D122" s="10">
        <f t="shared" si="62"/>
        <v>4.9155875299765874</v>
      </c>
      <c r="E122" s="40">
        <f t="shared" si="63"/>
        <v>21.248824940046823</v>
      </c>
      <c r="F122" s="40">
        <f t="shared" si="64"/>
        <v>31.08</v>
      </c>
      <c r="G122" s="3">
        <f t="shared" si="65"/>
        <v>221.40470023981405</v>
      </c>
      <c r="H122" s="3">
        <f t="shared" si="66"/>
        <v>81.256230789298584</v>
      </c>
      <c r="I122">
        <f t="shared" si="48"/>
        <v>8.1256230789298584E-5</v>
      </c>
      <c r="J122" s="4">
        <f t="shared" si="67"/>
        <v>354.61713642162414</v>
      </c>
      <c r="K122" s="40">
        <f t="shared" si="68"/>
        <v>4.3641839275213723</v>
      </c>
      <c r="L122" s="40">
        <f t="shared" si="49"/>
        <v>1.6358160724786277</v>
      </c>
      <c r="M122" s="10">
        <f t="shared" si="69"/>
        <v>4.9551545613888859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13.762688993770535</v>
      </c>
      <c r="Q122" s="42">
        <f t="shared" si="71"/>
        <v>4.8113460924739358E-2</v>
      </c>
      <c r="R122" s="4">
        <f t="shared" si="72"/>
        <v>89458.8126863707</v>
      </c>
      <c r="S122">
        <f t="shared" si="52"/>
        <v>8.9458812686370697E-5</v>
      </c>
      <c r="T122" s="41">
        <f t="shared" si="53"/>
        <v>9.0345559355513137E-5</v>
      </c>
      <c r="U122" s="42">
        <f t="shared" si="73"/>
        <v>0.16053831230632654</v>
      </c>
      <c r="V122" s="42">
        <f t="shared" si="74"/>
        <v>0.4448385885173482</v>
      </c>
      <c r="W122" s="42">
        <f t="shared" si="75"/>
        <v>0.44062563275126382</v>
      </c>
      <c r="X122" s="42">
        <f t="shared" si="76"/>
        <v>4.2129557660843808E-3</v>
      </c>
      <c r="Y122" s="42">
        <f t="shared" si="59"/>
        <v>1.3567201548128794E-3</v>
      </c>
      <c r="Z122" s="10">
        <f t="shared" si="77"/>
        <v>15.017009850745792</v>
      </c>
      <c r="AA122">
        <f t="shared" si="54"/>
        <v>4956002.858522852</v>
      </c>
      <c r="AB122" s="10">
        <f t="shared" si="55"/>
        <v>4.9560028585228517</v>
      </c>
      <c r="AC122" s="10">
        <f t="shared" si="56"/>
        <v>4.8550028585228517</v>
      </c>
      <c r="AD122" s="3">
        <f t="shared" si="57"/>
        <v>704.13384460084876</v>
      </c>
      <c r="AI122" s="94">
        <f t="shared" si="58"/>
        <v>0.44062563275126382</v>
      </c>
    </row>
    <row r="123" spans="2:35">
      <c r="B123" s="39">
        <f t="shared" si="60"/>
        <v>95</v>
      </c>
      <c r="C123" s="42">
        <f t="shared" si="61"/>
        <v>0.63105515587464123</v>
      </c>
      <c r="D123" s="10">
        <f t="shared" si="62"/>
        <v>4.9089448441252745</v>
      </c>
      <c r="E123" s="40">
        <f t="shared" si="63"/>
        <v>21.262110311749449</v>
      </c>
      <c r="F123" s="40">
        <f t="shared" si="64"/>
        <v>31.08</v>
      </c>
      <c r="G123" s="3">
        <f t="shared" si="65"/>
        <v>221.35155875300356</v>
      </c>
      <c r="H123" s="3">
        <f t="shared" si="66"/>
        <v>81.256230789298584</v>
      </c>
      <c r="I123">
        <f t="shared" si="48"/>
        <v>8.1256230789298584E-5</v>
      </c>
      <c r="J123" s="4">
        <f t="shared" si="67"/>
        <v>355.06070855114353</v>
      </c>
      <c r="K123" s="40">
        <f t="shared" si="68"/>
        <v>4.3696428581807281</v>
      </c>
      <c r="L123" s="40">
        <f t="shared" si="49"/>
        <v>1.6303571418192719</v>
      </c>
      <c r="M123" s="10">
        <f t="shared" si="69"/>
        <v>4.9560028585228517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13.763440546504427</v>
      </c>
      <c r="Q123" s="42">
        <f t="shared" si="71"/>
        <v>4.8596093579624411E-2</v>
      </c>
      <c r="R123" s="4">
        <f t="shared" si="72"/>
        <v>89339.155427878548</v>
      </c>
      <c r="S123">
        <f t="shared" si="52"/>
        <v>8.9339155427878541E-5</v>
      </c>
      <c r="T123" s="41">
        <f t="shared" si="53"/>
        <v>9.0465216614005293E-5</v>
      </c>
      <c r="U123" s="42">
        <f t="shared" si="73"/>
        <v>0.16032358137309943</v>
      </c>
      <c r="V123" s="42">
        <f t="shared" si="74"/>
        <v>0.44491588178641772</v>
      </c>
      <c r="W123" s="42">
        <f t="shared" si="75"/>
        <v>0.44070263513276775</v>
      </c>
      <c r="X123" s="42">
        <f t="shared" si="76"/>
        <v>4.2132466536499713E-3</v>
      </c>
      <c r="Y123" s="42">
        <f t="shared" si="59"/>
        <v>1.358753605231016E-3</v>
      </c>
      <c r="Z123" s="10">
        <f t="shared" si="77"/>
        <v>15.019624736306239</v>
      </c>
      <c r="AA123">
        <f t="shared" si="54"/>
        <v>4956848.25164684</v>
      </c>
      <c r="AB123" s="10">
        <f t="shared" si="55"/>
        <v>4.9568482516468402</v>
      </c>
      <c r="AC123" s="10">
        <f t="shared" si="56"/>
        <v>4.8558482516468402</v>
      </c>
      <c r="AD123" s="3">
        <f t="shared" si="57"/>
        <v>704.25645419098475</v>
      </c>
      <c r="AI123" s="94">
        <f t="shared" si="58"/>
        <v>0.44070263513276775</v>
      </c>
    </row>
    <row r="124" spans="2:35">
      <c r="B124" s="39">
        <f t="shared" si="60"/>
        <v>96</v>
      </c>
      <c r="C124" s="42">
        <f t="shared" si="61"/>
        <v>0.63769784172595323</v>
      </c>
      <c r="D124" s="10">
        <f t="shared" si="62"/>
        <v>4.9023021582739617</v>
      </c>
      <c r="E124" s="40">
        <f t="shared" si="63"/>
        <v>21.275395683452075</v>
      </c>
      <c r="F124" s="40">
        <f t="shared" si="64"/>
        <v>31.08</v>
      </c>
      <c r="G124" s="3">
        <f t="shared" si="65"/>
        <v>221.29841726619307</v>
      </c>
      <c r="H124" s="3">
        <f t="shared" si="66"/>
        <v>81.256230789298584</v>
      </c>
      <c r="I124">
        <f t="shared" si="48"/>
        <v>8.1256230789298584E-5</v>
      </c>
      <c r="J124" s="4">
        <f t="shared" si="67"/>
        <v>355.5045579279444</v>
      </c>
      <c r="K124" s="40">
        <f t="shared" si="68"/>
        <v>4.3751052008526612</v>
      </c>
      <c r="L124" s="40">
        <f t="shared" si="49"/>
        <v>1.6248947991473388</v>
      </c>
      <c r="M124" s="10">
        <f t="shared" si="69"/>
        <v>4.9568482516468402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13.764189439267936</v>
      </c>
      <c r="Q124" s="42">
        <f t="shared" si="71"/>
        <v>4.9078699975055227E-2</v>
      </c>
      <c r="R124" s="4">
        <f t="shared" si="72"/>
        <v>89219.483959166755</v>
      </c>
      <c r="S124">
        <f t="shared" si="52"/>
        <v>8.9219483959166755E-5</v>
      </c>
      <c r="T124" s="41">
        <f t="shared" si="53"/>
        <v>9.0584888082717078E-5</v>
      </c>
      <c r="U124" s="42">
        <f t="shared" si="73"/>
        <v>0.16010882493892267</v>
      </c>
      <c r="V124" s="42">
        <f t="shared" si="74"/>
        <v>0.44499293049162797</v>
      </c>
      <c r="W124" s="42">
        <f t="shared" si="75"/>
        <v>0.44077937390889649</v>
      </c>
      <c r="X124" s="42">
        <f t="shared" si="76"/>
        <v>4.2135565827314814E-3</v>
      </c>
      <c r="Y124" s="42">
        <f t="shared" si="59"/>
        <v>1.3607870945853517E-3</v>
      </c>
      <c r="Z124" s="10">
        <f t="shared" si="77"/>
        <v>15.022230786914001</v>
      </c>
      <c r="AA124">
        <f t="shared" si="54"/>
        <v>4957690.7884285226</v>
      </c>
      <c r="AB124" s="10">
        <f t="shared" si="55"/>
        <v>4.9576907884285228</v>
      </c>
      <c r="AC124" s="10">
        <f t="shared" si="56"/>
        <v>4.8566907884285229</v>
      </c>
      <c r="AD124" s="3">
        <f t="shared" si="57"/>
        <v>704.37864951827737</v>
      </c>
      <c r="AI124" s="94">
        <f t="shared" si="58"/>
        <v>0.44077937390889649</v>
      </c>
    </row>
    <row r="125" spans="2:35">
      <c r="B125" s="39">
        <f t="shared" si="60"/>
        <v>97</v>
      </c>
      <c r="C125" s="42">
        <f t="shared" si="61"/>
        <v>0.64434052757726523</v>
      </c>
      <c r="D125" s="10">
        <f t="shared" si="62"/>
        <v>4.8956594724226488</v>
      </c>
      <c r="E125" s="40">
        <f t="shared" si="63"/>
        <v>21.288681055154701</v>
      </c>
      <c r="F125" s="40">
        <f t="shared" si="64"/>
        <v>31.08</v>
      </c>
      <c r="G125" s="3">
        <f t="shared" si="65"/>
        <v>221.24527577938258</v>
      </c>
      <c r="H125" s="3">
        <f t="shared" si="66"/>
        <v>81.256230789298584</v>
      </c>
      <c r="I125">
        <f t="shared" si="48"/>
        <v>8.1256230789298584E-5</v>
      </c>
      <c r="J125" s="4">
        <f t="shared" si="67"/>
        <v>355.94868455202686</v>
      </c>
      <c r="K125" s="40">
        <f t="shared" si="68"/>
        <v>4.3805709555371743</v>
      </c>
      <c r="L125" s="40">
        <f t="shared" si="49"/>
        <v>1.6194290444628257</v>
      </c>
      <c r="M125" s="10">
        <f t="shared" si="69"/>
        <v>4.9576907884285228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13.764935715201576</v>
      </c>
      <c r="Q125" s="42">
        <f t="shared" si="71"/>
        <v>4.9561280205631678E-2</v>
      </c>
      <c r="R125" s="4">
        <f t="shared" si="72"/>
        <v>89099.798324435294</v>
      </c>
      <c r="S125">
        <f t="shared" si="52"/>
        <v>8.9099798324435294E-5</v>
      </c>
      <c r="T125" s="41">
        <f t="shared" si="53"/>
        <v>9.070457371744854E-5</v>
      </c>
      <c r="U125" s="42">
        <f t="shared" si="73"/>
        <v>0.15989404308311533</v>
      </c>
      <c r="V125" s="42">
        <f t="shared" si="74"/>
        <v>0.44506973597069732</v>
      </c>
      <c r="W125" s="42">
        <f t="shared" si="75"/>
        <v>0.44085585340658245</v>
      </c>
      <c r="X125" s="42">
        <f t="shared" si="76"/>
        <v>4.2138825641148681E-3</v>
      </c>
      <c r="Y125" s="42">
        <f t="shared" si="59"/>
        <v>1.3628206310047643E-3</v>
      </c>
      <c r="Z125" s="10">
        <f t="shared" si="77"/>
        <v>15.024828133254355</v>
      </c>
      <c r="AA125">
        <f t="shared" si="54"/>
        <v>4958530.51111848</v>
      </c>
      <c r="AB125" s="10">
        <f t="shared" si="55"/>
        <v>4.9585305111184796</v>
      </c>
      <c r="AC125" s="10">
        <f t="shared" si="56"/>
        <v>4.8575305111184797</v>
      </c>
      <c r="AD125" s="3">
        <f t="shared" si="57"/>
        <v>704.50043671043943</v>
      </c>
      <c r="AI125" s="94">
        <f t="shared" si="58"/>
        <v>0.44085585340658245</v>
      </c>
    </row>
    <row r="126" spans="2:35">
      <c r="B126" s="39">
        <f t="shared" si="60"/>
        <v>98</v>
      </c>
      <c r="C126" s="42">
        <f t="shared" si="61"/>
        <v>0.65098321342857723</v>
      </c>
      <c r="D126" s="10">
        <f t="shared" si="62"/>
        <v>4.8890167865713359</v>
      </c>
      <c r="E126" s="40">
        <f t="shared" si="63"/>
        <v>21.301966426857327</v>
      </c>
      <c r="F126" s="40">
        <f t="shared" si="64"/>
        <v>31.08</v>
      </c>
      <c r="G126" s="3">
        <f t="shared" si="65"/>
        <v>221.19213429257209</v>
      </c>
      <c r="H126" s="3">
        <f t="shared" si="66"/>
        <v>81.256230789298584</v>
      </c>
      <c r="I126">
        <f t="shared" si="48"/>
        <v>8.1256230789298584E-5</v>
      </c>
      <c r="J126" s="4">
        <f t="shared" si="67"/>
        <v>356.39308842339085</v>
      </c>
      <c r="K126" s="40">
        <f t="shared" si="68"/>
        <v>4.3860401222342658</v>
      </c>
      <c r="L126" s="40">
        <f t="shared" si="49"/>
        <v>1.6139598777657342</v>
      </c>
      <c r="M126" s="10">
        <f t="shared" si="69"/>
        <v>4.9585305111184796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13.765679412625433</v>
      </c>
      <c r="Q126" s="42">
        <f t="shared" si="71"/>
        <v>5.0043834364580021E-2</v>
      </c>
      <c r="R126" s="4">
        <f t="shared" si="72"/>
        <v>88980.098567884168</v>
      </c>
      <c r="S126">
        <f t="shared" si="52"/>
        <v>8.8980098567884166E-5</v>
      </c>
      <c r="T126" s="41">
        <f t="shared" si="53"/>
        <v>9.0824273473999668E-5</v>
      </c>
      <c r="U126" s="42">
        <f t="shared" si="73"/>
        <v>0.15967923588499652</v>
      </c>
      <c r="V126" s="42">
        <f t="shared" si="74"/>
        <v>0.44514629940595962</v>
      </c>
      <c r="W126" s="42">
        <f t="shared" si="75"/>
        <v>0.44093207746103291</v>
      </c>
      <c r="X126" s="42">
        <f t="shared" si="76"/>
        <v>4.2142219449267104E-3</v>
      </c>
      <c r="Y126" s="42">
        <f t="shared" si="59"/>
        <v>1.3648542213310201E-3</v>
      </c>
      <c r="Z126" s="10">
        <f t="shared" si="77"/>
        <v>15.027416891165531</v>
      </c>
      <c r="AA126">
        <f t="shared" si="54"/>
        <v>4959367.4571672408</v>
      </c>
      <c r="AB126" s="10">
        <f t="shared" si="55"/>
        <v>4.9593674571672404</v>
      </c>
      <c r="AC126" s="10">
        <f t="shared" si="56"/>
        <v>4.8583674571672404</v>
      </c>
      <c r="AD126" s="3">
        <f t="shared" si="57"/>
        <v>704.62182119901968</v>
      </c>
      <c r="AI126" s="94">
        <f t="shared" si="58"/>
        <v>0.44093207746103291</v>
      </c>
    </row>
    <row r="127" spans="2:35">
      <c r="B127" s="39">
        <f t="shared" si="60"/>
        <v>99</v>
      </c>
      <c r="C127" s="42">
        <f t="shared" si="61"/>
        <v>0.65762589927988924</v>
      </c>
      <c r="D127" s="10">
        <f t="shared" si="62"/>
        <v>4.882374100720023</v>
      </c>
      <c r="E127" s="40">
        <f t="shared" si="63"/>
        <v>21.315251798559952</v>
      </c>
      <c r="F127" s="40">
        <f t="shared" si="64"/>
        <v>31.08</v>
      </c>
      <c r="G127" s="3">
        <f t="shared" si="65"/>
        <v>221.1389928057616</v>
      </c>
      <c r="H127" s="3">
        <f t="shared" si="66"/>
        <v>81.256230789298584</v>
      </c>
      <c r="I127">
        <f t="shared" si="48"/>
        <v>8.1256230789298584E-5</v>
      </c>
      <c r="J127" s="4">
        <f t="shared" si="67"/>
        <v>356.83776954203631</v>
      </c>
      <c r="K127" s="40">
        <f t="shared" si="68"/>
        <v>4.3915127009439345</v>
      </c>
      <c r="L127" s="40">
        <f t="shared" si="49"/>
        <v>1.6084872990560655</v>
      </c>
      <c r="M127" s="10">
        <f t="shared" si="69"/>
        <v>4.9593674571672404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13.766420565588486</v>
      </c>
      <c r="Q127" s="42">
        <f t="shared" si="71"/>
        <v>5.0526362543903303E-2</v>
      </c>
      <c r="R127" s="4">
        <f t="shared" si="72"/>
        <v>88860.384733713407</v>
      </c>
      <c r="S127">
        <f t="shared" si="52"/>
        <v>8.8860384733713407E-5</v>
      </c>
      <c r="T127" s="41">
        <f t="shared" si="53"/>
        <v>9.0943987308170427E-5</v>
      </c>
      <c r="U127" s="42">
        <f t="shared" si="73"/>
        <v>0.15946440342388538</v>
      </c>
      <c r="V127" s="42">
        <f t="shared" si="74"/>
        <v>0.44522262184239242</v>
      </c>
      <c r="W127" s="42">
        <f t="shared" si="75"/>
        <v>0.44100804947174044</v>
      </c>
      <c r="X127" s="42">
        <f t="shared" si="76"/>
        <v>4.2145723706519811E-3</v>
      </c>
      <c r="Y127" s="42">
        <f t="shared" si="59"/>
        <v>1.3668878712636569E-3</v>
      </c>
      <c r="Z127" s="10">
        <f t="shared" si="77"/>
        <v>15.029997163329295</v>
      </c>
      <c r="AA127">
        <f t="shared" si="54"/>
        <v>4960201.6597718438</v>
      </c>
      <c r="AB127" s="10">
        <f t="shared" si="55"/>
        <v>4.9602016597718439</v>
      </c>
      <c r="AC127" s="10">
        <f t="shared" si="56"/>
        <v>4.8592016597718439</v>
      </c>
      <c r="AD127" s="3">
        <f t="shared" si="57"/>
        <v>704.74280779867206</v>
      </c>
      <c r="AI127" s="94">
        <f t="shared" si="58"/>
        <v>0.44100804947174044</v>
      </c>
    </row>
    <row r="128" spans="2:35">
      <c r="B128" s="39">
        <f t="shared" si="60"/>
        <v>100</v>
      </c>
      <c r="C128" s="42">
        <f t="shared" si="61"/>
        <v>0.66426858513120124</v>
      </c>
      <c r="D128" s="10">
        <f t="shared" si="62"/>
        <v>4.8757314148687101</v>
      </c>
      <c r="E128" s="40">
        <f t="shared" si="63"/>
        <v>21.328537170262578</v>
      </c>
      <c r="F128" s="40">
        <f t="shared" si="64"/>
        <v>31.08</v>
      </c>
      <c r="G128" s="3">
        <f t="shared" si="65"/>
        <v>221.08585131895111</v>
      </c>
      <c r="H128" s="3">
        <f t="shared" si="66"/>
        <v>81.256230789298584</v>
      </c>
      <c r="I128">
        <f t="shared" si="48"/>
        <v>8.1256230789298584E-5</v>
      </c>
      <c r="J128" s="4">
        <f t="shared" si="67"/>
        <v>357.28272790796348</v>
      </c>
      <c r="K128" s="40">
        <f t="shared" si="68"/>
        <v>4.3969886916661842</v>
      </c>
      <c r="L128" s="40">
        <f t="shared" si="49"/>
        <v>1.6030113083338158</v>
      </c>
      <c r="M128" s="10">
        <f t="shared" si="69"/>
        <v>4.9602016597718439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13.767159204355128</v>
      </c>
      <c r="Q128" s="42">
        <f t="shared" si="71"/>
        <v>5.1008864834514618E-2</v>
      </c>
      <c r="R128" s="4">
        <f t="shared" si="72"/>
        <v>88740.656866122939</v>
      </c>
      <c r="S128">
        <f t="shared" si="52"/>
        <v>8.8740656866122944E-5</v>
      </c>
      <c r="T128" s="41">
        <f t="shared" si="53"/>
        <v>9.106371517576089E-5</v>
      </c>
      <c r="U128" s="42">
        <f t="shared" si="73"/>
        <v>0.15924954577910092</v>
      </c>
      <c r="V128" s="42">
        <f t="shared" si="74"/>
        <v>0.44529870420354439</v>
      </c>
      <c r="W128" s="42">
        <f t="shared" si="75"/>
        <v>0.44108377245209612</v>
      </c>
      <c r="X128" s="42">
        <f t="shared" si="76"/>
        <v>4.2149317514482698E-3</v>
      </c>
      <c r="Y128" s="42">
        <f t="shared" si="59"/>
        <v>1.3689215854885012E-3</v>
      </c>
      <c r="Z128" s="10">
        <f t="shared" si="77"/>
        <v>15.032569040768472</v>
      </c>
      <c r="AA128">
        <f t="shared" si="54"/>
        <v>4961033.1483599907</v>
      </c>
      <c r="AB128" s="10">
        <f t="shared" si="55"/>
        <v>4.9610331483599905</v>
      </c>
      <c r="AC128" s="10">
        <f t="shared" si="56"/>
        <v>4.8600331483599906</v>
      </c>
      <c r="AD128" s="3">
        <f t="shared" si="57"/>
        <v>704.86340077737361</v>
      </c>
      <c r="AI128" s="94">
        <f t="shared" si="58"/>
        <v>0.44108377245209612</v>
      </c>
    </row>
    <row r="129" spans="2:35">
      <c r="B129" s="39">
        <f t="shared" si="60"/>
        <v>101</v>
      </c>
      <c r="C129" s="42">
        <f t="shared" si="61"/>
        <v>0.67091127098251324</v>
      </c>
      <c r="D129" s="10">
        <f t="shared" si="62"/>
        <v>4.8690887290173972</v>
      </c>
      <c r="E129" s="40">
        <f t="shared" si="63"/>
        <v>21.341822541965204</v>
      </c>
      <c r="F129" s="40">
        <f t="shared" si="64"/>
        <v>31.08</v>
      </c>
      <c r="G129" s="3">
        <f t="shared" si="65"/>
        <v>221.03270983214063</v>
      </c>
      <c r="H129" s="3">
        <f t="shared" si="66"/>
        <v>81.256230789298584</v>
      </c>
      <c r="I129">
        <f t="shared" si="48"/>
        <v>8.1256230789298584E-5</v>
      </c>
      <c r="J129" s="4">
        <f t="shared" si="67"/>
        <v>357.72796352117211</v>
      </c>
      <c r="K129" s="40">
        <f t="shared" si="68"/>
        <v>4.4024680944010113</v>
      </c>
      <c r="L129" s="40">
        <f t="shared" si="49"/>
        <v>1.5975319055989887</v>
      </c>
      <c r="M129" s="10">
        <f t="shared" si="69"/>
        <v>4.9610331483599905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13.767895355836069</v>
      </c>
      <c r="Q129" s="42">
        <f t="shared" si="71"/>
        <v>5.1491341326355203E-2</v>
      </c>
      <c r="R129" s="4">
        <f t="shared" si="72"/>
        <v>88620.915009312826</v>
      </c>
      <c r="S129">
        <f t="shared" si="52"/>
        <v>8.8620915009312827E-5</v>
      </c>
      <c r="T129" s="41">
        <f t="shared" si="53"/>
        <v>9.1183457032571006E-5</v>
      </c>
      <c r="U129" s="42">
        <f t="shared" si="73"/>
        <v>0.1590346630299623</v>
      </c>
      <c r="V129" s="42">
        <f t="shared" si="74"/>
        <v>0.4453745473045998</v>
      </c>
      <c r="W129" s="42">
        <f t="shared" si="75"/>
        <v>0.44115924907333764</v>
      </c>
      <c r="X129" s="42">
        <f t="shared" si="76"/>
        <v>4.2152982312621545E-3</v>
      </c>
      <c r="Y129" s="42">
        <f t="shared" si="59"/>
        <v>1.3709553677911824E-3</v>
      </c>
      <c r="Z129" s="10">
        <f t="shared" si="77"/>
        <v>15.035132604168243</v>
      </c>
      <c r="AA129">
        <f t="shared" si="54"/>
        <v>4961861.9490172183</v>
      </c>
      <c r="AB129" s="10">
        <f t="shared" si="55"/>
        <v>4.9618619490172184</v>
      </c>
      <c r="AC129" s="10">
        <f t="shared" si="56"/>
        <v>4.8608619490172185</v>
      </c>
      <c r="AD129" s="3">
        <f t="shared" si="57"/>
        <v>704.98360391837832</v>
      </c>
      <c r="AI129" s="94">
        <f t="shared" si="58"/>
        <v>0.44115924907333764</v>
      </c>
    </row>
    <row r="130" spans="2:35">
      <c r="B130" s="39">
        <f t="shared" si="60"/>
        <v>102</v>
      </c>
      <c r="C130" s="42">
        <f t="shared" si="61"/>
        <v>0.67755395683382524</v>
      </c>
      <c r="D130" s="10">
        <f t="shared" si="62"/>
        <v>4.8624460431660843</v>
      </c>
      <c r="E130" s="40">
        <f t="shared" si="63"/>
        <v>21.35510791366783</v>
      </c>
      <c r="F130" s="40">
        <f t="shared" si="64"/>
        <v>31.08</v>
      </c>
      <c r="G130" s="3">
        <f t="shared" si="65"/>
        <v>220.97956834533014</v>
      </c>
      <c r="H130" s="3">
        <f t="shared" si="66"/>
        <v>81.256230789298584</v>
      </c>
      <c r="I130">
        <f t="shared" si="48"/>
        <v>8.1256230789298584E-5</v>
      </c>
      <c r="J130" s="4">
        <f t="shared" si="67"/>
        <v>358.1734763816624</v>
      </c>
      <c r="K130" s="40">
        <f t="shared" si="68"/>
        <v>4.4079509091484184</v>
      </c>
      <c r="L130" s="40">
        <f t="shared" si="49"/>
        <v>1.5920490908515816</v>
      </c>
      <c r="M130" s="10">
        <f t="shared" si="69"/>
        <v>4.9618619490172184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13.76862904396849</v>
      </c>
      <c r="Q130" s="42">
        <f t="shared" si="71"/>
        <v>5.1973792108499117E-2</v>
      </c>
      <c r="R130" s="4">
        <f t="shared" si="72"/>
        <v>88501.159207483026</v>
      </c>
      <c r="S130">
        <f t="shared" si="52"/>
        <v>8.8501159207483025E-5</v>
      </c>
      <c r="T130" s="41">
        <f t="shared" si="53"/>
        <v>9.1303212834400809E-5</v>
      </c>
      <c r="U130" s="42">
        <f t="shared" si="73"/>
        <v>0.15881975525578865</v>
      </c>
      <c r="V130" s="42">
        <f t="shared" si="74"/>
        <v>0.4454501518655416</v>
      </c>
      <c r="W130" s="42">
        <f t="shared" si="75"/>
        <v>0.44123448170332447</v>
      </c>
      <c r="X130" s="42">
        <f t="shared" si="76"/>
        <v>4.2156701622171333E-3</v>
      </c>
      <c r="Y130" s="42">
        <f t="shared" si="59"/>
        <v>1.3729892211582048E-3</v>
      </c>
      <c r="Z130" s="10">
        <f t="shared" si="77"/>
        <v>15.037687925050719</v>
      </c>
      <c r="AA130">
        <f t="shared" si="54"/>
        <v>4962688.084866643</v>
      </c>
      <c r="AB130" s="10">
        <f t="shared" si="55"/>
        <v>4.9626880848666426</v>
      </c>
      <c r="AC130" s="10">
        <f t="shared" si="56"/>
        <v>4.8616880848666426</v>
      </c>
      <c r="AD130" s="3">
        <f t="shared" si="57"/>
        <v>705.10342057529272</v>
      </c>
      <c r="AI130" s="94">
        <f t="shared" si="58"/>
        <v>0.44123448170332447</v>
      </c>
    </row>
    <row r="131" spans="2:35">
      <c r="B131" s="39">
        <f t="shared" si="60"/>
        <v>103</v>
      </c>
      <c r="C131" s="42">
        <f t="shared" si="61"/>
        <v>0.68419664268513725</v>
      </c>
      <c r="D131" s="10">
        <f t="shared" si="62"/>
        <v>4.8558033573147714</v>
      </c>
      <c r="E131" s="40">
        <f t="shared" si="63"/>
        <v>21.368393285370455</v>
      </c>
      <c r="F131" s="40">
        <f t="shared" si="64"/>
        <v>31.08</v>
      </c>
      <c r="G131" s="3">
        <f t="shared" si="65"/>
        <v>220.92642685851965</v>
      </c>
      <c r="H131" s="3">
        <f t="shared" si="66"/>
        <v>81.256230789298584</v>
      </c>
      <c r="I131">
        <f t="shared" si="48"/>
        <v>8.1256230789298584E-5</v>
      </c>
      <c r="J131" s="4">
        <f t="shared" si="67"/>
        <v>358.61926648943415</v>
      </c>
      <c r="K131" s="40">
        <f t="shared" si="68"/>
        <v>4.4134371359084028</v>
      </c>
      <c r="L131" s="40">
        <f t="shared" si="49"/>
        <v>1.5865628640915972</v>
      </c>
      <c r="M131" s="10">
        <f t="shared" si="69"/>
        <v>4.9626880848666426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13.769360290053928</v>
      </c>
      <c r="Q131" s="42">
        <f t="shared" si="71"/>
        <v>5.2456217269246076E-2</v>
      </c>
      <c r="R131" s="4">
        <f t="shared" si="72"/>
        <v>88381.389504833569</v>
      </c>
      <c r="S131">
        <f t="shared" si="52"/>
        <v>8.8381389504833572E-5</v>
      </c>
      <c r="T131" s="41">
        <f t="shared" si="53"/>
        <v>9.1422982537050262E-5</v>
      </c>
      <c r="U131" s="42">
        <f t="shared" si="73"/>
        <v>0.15860482253589905</v>
      </c>
      <c r="V131" s="42">
        <f t="shared" si="74"/>
        <v>0.44552551852147199</v>
      </c>
      <c r="W131" s="42">
        <f t="shared" si="75"/>
        <v>0.4413094724410086</v>
      </c>
      <c r="X131" s="42">
        <f t="shared" si="76"/>
        <v>4.216046080463387E-3</v>
      </c>
      <c r="Y131" s="42">
        <f t="shared" si="59"/>
        <v>1.375023147866289E-3</v>
      </c>
      <c r="Z131" s="10">
        <f t="shared" si="77"/>
        <v>15.04023506681205</v>
      </c>
      <c r="AA131">
        <f t="shared" si="54"/>
        <v>4963511.5764042549</v>
      </c>
      <c r="AB131" s="10">
        <f t="shared" si="55"/>
        <v>4.9635115764042546</v>
      </c>
      <c r="AC131" s="10">
        <f t="shared" si="56"/>
        <v>4.8625115764042546</v>
      </c>
      <c r="AD131" s="3">
        <f t="shared" si="57"/>
        <v>705.22285372070417</v>
      </c>
      <c r="AI131" s="94">
        <f t="shared" si="58"/>
        <v>0.4413094724410086</v>
      </c>
    </row>
    <row r="132" spans="2:35">
      <c r="B132" s="39">
        <f t="shared" si="60"/>
        <v>104</v>
      </c>
      <c r="C132" s="42">
        <f t="shared" si="61"/>
        <v>0.69083932853644925</v>
      </c>
      <c r="D132" s="10">
        <f t="shared" si="62"/>
        <v>4.8491606714634585</v>
      </c>
      <c r="E132" s="40">
        <f t="shared" si="63"/>
        <v>21.381678657073081</v>
      </c>
      <c r="F132" s="40">
        <f t="shared" si="64"/>
        <v>31.08</v>
      </c>
      <c r="G132" s="3">
        <f t="shared" si="65"/>
        <v>220.87328537170916</v>
      </c>
      <c r="H132" s="3">
        <f t="shared" si="66"/>
        <v>81.256230789298584</v>
      </c>
      <c r="I132">
        <f t="shared" si="48"/>
        <v>8.1256230789298584E-5</v>
      </c>
      <c r="J132" s="4">
        <f t="shared" si="67"/>
        <v>359.0653338444875</v>
      </c>
      <c r="K132" s="40">
        <f t="shared" si="68"/>
        <v>4.4189267746809673</v>
      </c>
      <c r="L132" s="40">
        <f t="shared" si="49"/>
        <v>1.5810732253190327</v>
      </c>
      <c r="M132" s="10">
        <f t="shared" si="69"/>
        <v>4.9635115764042546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13.770089113056597</v>
      </c>
      <c r="Q132" s="42">
        <f t="shared" si="71"/>
        <v>5.2938616896203723E-2</v>
      </c>
      <c r="R132" s="4">
        <f t="shared" si="72"/>
        <v>88261.605945564443</v>
      </c>
      <c r="S132">
        <f t="shared" si="52"/>
        <v>8.8261605945564437E-5</v>
      </c>
      <c r="T132" s="41">
        <f t="shared" si="53"/>
        <v>9.1542766096319397E-5</v>
      </c>
      <c r="U132" s="42">
        <f t="shared" si="73"/>
        <v>0.15838986494961266</v>
      </c>
      <c r="V132" s="42">
        <f t="shared" si="74"/>
        <v>0.44560064783231834</v>
      </c>
      <c r="W132" s="42">
        <f t="shared" si="75"/>
        <v>0.44138422314687026</v>
      </c>
      <c r="X132" s="42">
        <f t="shared" si="76"/>
        <v>4.2164246854480836E-3</v>
      </c>
      <c r="Y132" s="42">
        <f t="shared" si="59"/>
        <v>1.3770571495616442E-3</v>
      </c>
      <c r="Z132" s="10">
        <f t="shared" si="77"/>
        <v>15.042774085641385</v>
      </c>
      <c r="AA132">
        <f t="shared" si="54"/>
        <v>4964332.4417960187</v>
      </c>
      <c r="AB132" s="10">
        <f t="shared" si="55"/>
        <v>4.9643324417960191</v>
      </c>
      <c r="AC132" s="10">
        <f t="shared" si="56"/>
        <v>4.8633324417960191</v>
      </c>
      <c r="AD132" s="3">
        <f t="shared" si="57"/>
        <v>705.34190598927034</v>
      </c>
      <c r="AI132" s="94">
        <f t="shared" si="58"/>
        <v>0.44138422314687026</v>
      </c>
    </row>
    <row r="133" spans="2:35">
      <c r="B133" s="39">
        <f t="shared" si="60"/>
        <v>105</v>
      </c>
      <c r="C133" s="42">
        <f t="shared" si="61"/>
        <v>0.69748201438776125</v>
      </c>
      <c r="D133" s="10">
        <f t="shared" si="62"/>
        <v>4.8425179856121456</v>
      </c>
      <c r="E133" s="40">
        <f t="shared" si="63"/>
        <v>21.394964028775707</v>
      </c>
      <c r="F133" s="40">
        <f t="shared" si="64"/>
        <v>31.08</v>
      </c>
      <c r="G133" s="3">
        <f t="shared" si="65"/>
        <v>220.82014388489867</v>
      </c>
      <c r="H133" s="3">
        <f t="shared" si="66"/>
        <v>81.256230789298584</v>
      </c>
      <c r="I133">
        <f t="shared" si="48"/>
        <v>8.1256230789298584E-5</v>
      </c>
      <c r="J133" s="4">
        <f t="shared" si="67"/>
        <v>359.51167844682243</v>
      </c>
      <c r="K133" s="40">
        <f t="shared" si="68"/>
        <v>4.42441982546611</v>
      </c>
      <c r="L133" s="40">
        <f t="shared" si="49"/>
        <v>1.57558017453389</v>
      </c>
      <c r="M133" s="10">
        <f t="shared" si="69"/>
        <v>4.9643324417960191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13.770815529867683</v>
      </c>
      <c r="Q133" s="42">
        <f t="shared" si="71"/>
        <v>5.3420991076360634E-2</v>
      </c>
      <c r="R133" s="4">
        <f t="shared" si="72"/>
        <v>88141.80857387562</v>
      </c>
      <c r="S133">
        <f t="shared" si="52"/>
        <v>8.8141808573875615E-5</v>
      </c>
      <c r="T133" s="41">
        <f t="shared" si="53"/>
        <v>9.1662563468008219E-5</v>
      </c>
      <c r="U133" s="42">
        <f t="shared" si="73"/>
        <v>0.15817488257624848</v>
      </c>
      <c r="V133" s="42">
        <f t="shared" si="74"/>
        <v>0.4456755402916549</v>
      </c>
      <c r="W133" s="42">
        <f t="shared" si="75"/>
        <v>0.44145873546988662</v>
      </c>
      <c r="X133" s="42">
        <f t="shared" si="76"/>
        <v>4.216804821768283E-3</v>
      </c>
      <c r="Y133" s="42">
        <f t="shared" si="59"/>
        <v>1.3790912273304264E-3</v>
      </c>
      <c r="Z133" s="10">
        <f t="shared" si="77"/>
        <v>15.045305031336513</v>
      </c>
      <c r="AA133">
        <f t="shared" si="54"/>
        <v>4965150.6971415728</v>
      </c>
      <c r="AB133" s="10">
        <f t="shared" si="55"/>
        <v>4.9651506971415724</v>
      </c>
      <c r="AC133" s="10">
        <f t="shared" si="56"/>
        <v>4.8641506971415724</v>
      </c>
      <c r="AD133" s="3">
        <f t="shared" si="57"/>
        <v>705.46057971596417</v>
      </c>
      <c r="AI133" s="94">
        <f t="shared" si="58"/>
        <v>0.44145873546988662</v>
      </c>
    </row>
    <row r="134" spans="2:35">
      <c r="B134" s="39">
        <f t="shared" si="60"/>
        <v>106</v>
      </c>
      <c r="C134" s="42">
        <f t="shared" si="61"/>
        <v>0.70412470023907325</v>
      </c>
      <c r="D134" s="10">
        <f t="shared" si="62"/>
        <v>4.8358752997608327</v>
      </c>
      <c r="E134" s="40">
        <f t="shared" si="63"/>
        <v>21.408249400478333</v>
      </c>
      <c r="F134" s="40">
        <f t="shared" si="64"/>
        <v>31.08</v>
      </c>
      <c r="G134" s="3">
        <f t="shared" si="65"/>
        <v>220.76700239808818</v>
      </c>
      <c r="H134" s="3">
        <f t="shared" si="66"/>
        <v>81.256230789298584</v>
      </c>
      <c r="I134">
        <f t="shared" si="48"/>
        <v>8.1256230789298584E-5</v>
      </c>
      <c r="J134" s="4">
        <f t="shared" si="67"/>
        <v>359.95830029643895</v>
      </c>
      <c r="K134" s="40">
        <f t="shared" si="68"/>
        <v>4.4299162882638328</v>
      </c>
      <c r="L134" s="40">
        <f t="shared" si="49"/>
        <v>1.5700837117361672</v>
      </c>
      <c r="M134" s="10">
        <f t="shared" si="69"/>
        <v>4.9651506971415724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13.77153955553988</v>
      </c>
      <c r="Q134" s="42">
        <f t="shared" si="71"/>
        <v>5.3903339896151072E-2</v>
      </c>
      <c r="R134" s="4">
        <f t="shared" si="72"/>
        <v>88021.997433967117</v>
      </c>
      <c r="S134">
        <f t="shared" si="52"/>
        <v>8.8021997433967116E-5</v>
      </c>
      <c r="T134" s="41">
        <f t="shared" si="53"/>
        <v>9.1782374607916718E-5</v>
      </c>
      <c r="U134" s="42">
        <f t="shared" si="73"/>
        <v>0.15795987549512569</v>
      </c>
      <c r="V134" s="42">
        <f t="shared" si="74"/>
        <v>0.44575019633344343</v>
      </c>
      <c r="W134" s="42">
        <f t="shared" si="75"/>
        <v>0.4415330108714684</v>
      </c>
      <c r="X134" s="42">
        <f t="shared" si="76"/>
        <v>4.217185461975026E-3</v>
      </c>
      <c r="Y134" s="42">
        <f t="shared" si="59"/>
        <v>1.3811253817608475E-3</v>
      </c>
      <c r="Z134" s="10">
        <f t="shared" si="77"/>
        <v>15.047827948022148</v>
      </c>
      <c r="AA134">
        <f t="shared" si="54"/>
        <v>4965966.356706447</v>
      </c>
      <c r="AB134" s="10">
        <f t="shared" si="55"/>
        <v>4.9659663567064474</v>
      </c>
      <c r="AC134" s="10">
        <f t="shared" si="56"/>
        <v>4.8649663567064474</v>
      </c>
      <c r="AD134" s="3">
        <f t="shared" si="57"/>
        <v>705.57887696975297</v>
      </c>
      <c r="AI134" s="94">
        <f t="shared" si="58"/>
        <v>0.4415330108714684</v>
      </c>
    </row>
    <row r="135" spans="2:35">
      <c r="B135" s="39">
        <f t="shared" si="60"/>
        <v>107</v>
      </c>
      <c r="C135" s="42">
        <f t="shared" si="61"/>
        <v>0.71076738609038526</v>
      </c>
      <c r="D135" s="10">
        <f t="shared" si="62"/>
        <v>4.8292326139095199</v>
      </c>
      <c r="E135" s="40">
        <f t="shared" si="63"/>
        <v>21.421534772180959</v>
      </c>
      <c r="F135" s="40">
        <f t="shared" si="64"/>
        <v>31.08</v>
      </c>
      <c r="G135" s="3">
        <f t="shared" si="65"/>
        <v>220.71386091127769</v>
      </c>
      <c r="H135" s="3">
        <f t="shared" si="66"/>
        <v>81.256230789298584</v>
      </c>
      <c r="I135">
        <f t="shared" si="48"/>
        <v>8.1256230789298584E-5</v>
      </c>
      <c r="J135" s="4">
        <f t="shared" si="67"/>
        <v>360.40519939333694</v>
      </c>
      <c r="K135" s="40">
        <f t="shared" si="68"/>
        <v>4.4354161630741329</v>
      </c>
      <c r="L135" s="40">
        <f t="shared" si="49"/>
        <v>1.5645838369258671</v>
      </c>
      <c r="M135" s="10">
        <f t="shared" si="69"/>
        <v>4.9659663567064474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13.772261203493935</v>
      </c>
      <c r="Q135" s="42">
        <f t="shared" si="71"/>
        <v>5.4385663441512438E-2</v>
      </c>
      <c r="R135" s="4">
        <f t="shared" si="72"/>
        <v>87902.172570038965</v>
      </c>
      <c r="S135">
        <f t="shared" si="52"/>
        <v>8.790217257003896E-5</v>
      </c>
      <c r="T135" s="41">
        <f t="shared" si="53"/>
        <v>9.1902199471844873E-5</v>
      </c>
      <c r="U135" s="42">
        <f t="shared" si="73"/>
        <v>0.15774484378556342</v>
      </c>
      <c r="V135" s="42">
        <f t="shared" si="74"/>
        <v>0.44582461633957382</v>
      </c>
      <c r="W135" s="42">
        <f t="shared" si="75"/>
        <v>0.44160705064653877</v>
      </c>
      <c r="X135" s="42">
        <f t="shared" si="76"/>
        <v>4.2175656930350525E-3</v>
      </c>
      <c r="Y135" s="42">
        <f t="shared" si="59"/>
        <v>1.3831596129987066E-3</v>
      </c>
      <c r="Z135" s="10">
        <f t="shared" si="77"/>
        <v>15.050342874791054</v>
      </c>
      <c r="AA135">
        <f t="shared" si="54"/>
        <v>4966779.4331293423</v>
      </c>
      <c r="AB135" s="10">
        <f t="shared" si="55"/>
        <v>4.966779433129342</v>
      </c>
      <c r="AC135" s="10">
        <f t="shared" si="56"/>
        <v>4.865779433129342</v>
      </c>
      <c r="AD135" s="3">
        <f t="shared" si="57"/>
        <v>705.696799583661</v>
      </c>
      <c r="AI135" s="94">
        <f t="shared" si="58"/>
        <v>0.44160705064653877</v>
      </c>
    </row>
    <row r="136" spans="2:35">
      <c r="B136" s="39">
        <f t="shared" si="60"/>
        <v>108</v>
      </c>
      <c r="C136" s="42">
        <f t="shared" si="61"/>
        <v>0.71741007194169726</v>
      </c>
      <c r="D136" s="10">
        <f t="shared" si="62"/>
        <v>4.822589928058207</v>
      </c>
      <c r="E136" s="40">
        <f t="shared" si="63"/>
        <v>21.434820143883584</v>
      </c>
      <c r="F136" s="40">
        <f t="shared" si="64"/>
        <v>31.08</v>
      </c>
      <c r="G136" s="3">
        <f t="shared" si="65"/>
        <v>220.6607194244672</v>
      </c>
      <c r="H136" s="3">
        <f t="shared" si="66"/>
        <v>81.256230789298584</v>
      </c>
      <c r="I136">
        <f t="shared" si="48"/>
        <v>8.1256230789298584E-5</v>
      </c>
      <c r="J136" s="4">
        <f t="shared" si="67"/>
        <v>360.85237573751658</v>
      </c>
      <c r="K136" s="40">
        <f t="shared" si="68"/>
        <v>4.440919449897013</v>
      </c>
      <c r="L136" s="40">
        <f t="shared" si="49"/>
        <v>1.559080550102987</v>
      </c>
      <c r="M136" s="10">
        <f t="shared" si="69"/>
        <v>4.966779433129342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13.77298048570297</v>
      </c>
      <c r="Q136" s="42">
        <f t="shared" si="71"/>
        <v>5.4867961797936265E-2</v>
      </c>
      <c r="R136" s="4">
        <f t="shared" si="72"/>
        <v>87782.334026291108</v>
      </c>
      <c r="S136">
        <f t="shared" si="52"/>
        <v>8.7782334026291104E-5</v>
      </c>
      <c r="T136" s="41">
        <f t="shared" si="53"/>
        <v>9.2022038015592729E-5</v>
      </c>
      <c r="U136" s="42">
        <f t="shared" si="73"/>
        <v>0.15752978752688068</v>
      </c>
      <c r="V136" s="42">
        <f t="shared" si="74"/>
        <v>0.44589880064560949</v>
      </c>
      <c r="W136" s="42">
        <f t="shared" si="75"/>
        <v>0.44168085594234935</v>
      </c>
      <c r="X136" s="42">
        <f t="shared" si="76"/>
        <v>4.2179447032601458E-3</v>
      </c>
      <c r="Y136" s="42">
        <f t="shared" si="59"/>
        <v>1.3851939207965755E-3</v>
      </c>
      <c r="Z136" s="10">
        <f t="shared" si="77"/>
        <v>15.052849846271178</v>
      </c>
      <c r="AA136">
        <f t="shared" si="54"/>
        <v>4967589.9376054797</v>
      </c>
      <c r="AB136" s="10">
        <f t="shared" si="55"/>
        <v>4.9675899376054797</v>
      </c>
      <c r="AC136" s="10">
        <f t="shared" si="56"/>
        <v>4.8665899376054798</v>
      </c>
      <c r="AD136" s="3">
        <f t="shared" si="57"/>
        <v>705.8143491813604</v>
      </c>
      <c r="AI136" s="94">
        <f t="shared" si="58"/>
        <v>0.44168085594234935</v>
      </c>
    </row>
    <row r="137" spans="2:35">
      <c r="B137" s="39">
        <f t="shared" si="60"/>
        <v>109</v>
      </c>
      <c r="C137" s="42">
        <f t="shared" si="61"/>
        <v>0.72405275779300926</v>
      </c>
      <c r="D137" s="10">
        <f t="shared" si="62"/>
        <v>4.8159472422068941</v>
      </c>
      <c r="E137" s="40">
        <f t="shared" si="63"/>
        <v>21.44810551558621</v>
      </c>
      <c r="F137" s="40">
        <f t="shared" si="64"/>
        <v>31.08</v>
      </c>
      <c r="G137" s="3">
        <f t="shared" si="65"/>
        <v>220.60757793765671</v>
      </c>
      <c r="H137" s="3">
        <f t="shared" si="66"/>
        <v>81.256230789298584</v>
      </c>
      <c r="I137">
        <f t="shared" si="48"/>
        <v>8.1256230789298584E-5</v>
      </c>
      <c r="J137" s="4">
        <f t="shared" si="67"/>
        <v>361.29982932897775</v>
      </c>
      <c r="K137" s="40">
        <f t="shared" si="68"/>
        <v>4.4464261487324714</v>
      </c>
      <c r="L137" s="40">
        <f t="shared" si="49"/>
        <v>1.5535738512675286</v>
      </c>
      <c r="M137" s="10">
        <f t="shared" si="69"/>
        <v>4.9675899376054797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13.773697412855496</v>
      </c>
      <c r="Q137" s="42">
        <f t="shared" si="71"/>
        <v>5.5350235050513466E-2</v>
      </c>
      <c r="R137" s="4">
        <f t="shared" si="72"/>
        <v>87662.481846923562</v>
      </c>
      <c r="S137">
        <f t="shared" si="52"/>
        <v>8.7662481846923556E-5</v>
      </c>
      <c r="T137" s="41">
        <f t="shared" si="53"/>
        <v>9.2141890194960278E-5</v>
      </c>
      <c r="U137" s="42">
        <f t="shared" si="73"/>
        <v>0.15731470679839665</v>
      </c>
      <c r="V137" s="42">
        <f t="shared" si="74"/>
        <v>0.44597274954534233</v>
      </c>
      <c r="W137" s="42">
        <f t="shared" si="75"/>
        <v>0.44175442777512253</v>
      </c>
      <c r="X137" s="42">
        <f t="shared" si="76"/>
        <v>4.2183217702198017E-3</v>
      </c>
      <c r="Y137" s="42">
        <f t="shared" si="59"/>
        <v>1.3872283045571166E-3</v>
      </c>
      <c r="Z137" s="10">
        <f t="shared" si="77"/>
        <v>15.055348893124741</v>
      </c>
      <c r="AA137">
        <f t="shared" si="54"/>
        <v>4968397.8800479639</v>
      </c>
      <c r="AB137" s="10">
        <f t="shared" si="55"/>
        <v>4.9683978800479638</v>
      </c>
      <c r="AC137" s="10">
        <f t="shared" si="56"/>
        <v>4.8673978800479638</v>
      </c>
      <c r="AD137" s="3">
        <f t="shared" si="57"/>
        <v>705.93152720057492</v>
      </c>
      <c r="AI137" s="94">
        <f t="shared" si="58"/>
        <v>0.44175442777512253</v>
      </c>
    </row>
    <row r="138" spans="2:35">
      <c r="B138" s="39">
        <f t="shared" si="60"/>
        <v>110</v>
      </c>
      <c r="C138" s="42">
        <f t="shared" si="61"/>
        <v>0.73069544364432126</v>
      </c>
      <c r="D138" s="10">
        <f t="shared" si="62"/>
        <v>4.8093045563555812</v>
      </c>
      <c r="E138" s="40">
        <f t="shared" si="63"/>
        <v>21.461390887288836</v>
      </c>
      <c r="F138" s="40">
        <f t="shared" si="64"/>
        <v>31.08</v>
      </c>
      <c r="G138" s="3">
        <f t="shared" si="65"/>
        <v>220.55443645084623</v>
      </c>
      <c r="H138" s="3">
        <f t="shared" si="66"/>
        <v>81.256230789298584</v>
      </c>
      <c r="I138">
        <f t="shared" si="48"/>
        <v>8.1256230789298584E-5</v>
      </c>
      <c r="J138" s="4">
        <f t="shared" si="67"/>
        <v>361.74756016772045</v>
      </c>
      <c r="K138" s="40">
        <f t="shared" si="68"/>
        <v>4.4519362595805081</v>
      </c>
      <c r="L138" s="40">
        <f t="shared" si="49"/>
        <v>1.5480637404194919</v>
      </c>
      <c r="M138" s="10">
        <f t="shared" si="69"/>
        <v>4.9683978800479638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13.774411994498879</v>
      </c>
      <c r="Q138" s="42">
        <f t="shared" si="71"/>
        <v>5.5832483283974534E-2</v>
      </c>
      <c r="R138" s="4">
        <f t="shared" si="72"/>
        <v>87542.616076136357</v>
      </c>
      <c r="S138">
        <f t="shared" si="52"/>
        <v>8.7542616076136351E-5</v>
      </c>
      <c r="T138" s="41">
        <f t="shared" si="53"/>
        <v>9.2261755965747483E-5</v>
      </c>
      <c r="U138" s="42">
        <f t="shared" si="73"/>
        <v>0.15709960167943049</v>
      </c>
      <c r="V138" s="42">
        <f t="shared" si="74"/>
        <v>0.44604646329622927</v>
      </c>
      <c r="W138" s="42">
        <f t="shared" si="75"/>
        <v>0.44182776704469956</v>
      </c>
      <c r="X138" s="42">
        <f t="shared" si="76"/>
        <v>4.2186962515297077E-3</v>
      </c>
      <c r="Y138" s="42">
        <f t="shared" si="59"/>
        <v>1.3892627633719256E-3</v>
      </c>
      <c r="Z138" s="10">
        <f t="shared" si="77"/>
        <v>15.057840042494904</v>
      </c>
      <c r="AA138">
        <f t="shared" si="54"/>
        <v>4969203.2692321874</v>
      </c>
      <c r="AB138" s="10">
        <f t="shared" si="55"/>
        <v>4.969203269232187</v>
      </c>
      <c r="AC138" s="10">
        <f t="shared" si="56"/>
        <v>4.868203269232187</v>
      </c>
      <c r="AD138" s="3">
        <f t="shared" si="57"/>
        <v>706.0483349140228</v>
      </c>
      <c r="AI138" s="94">
        <f t="shared" si="58"/>
        <v>0.44182776704469956</v>
      </c>
    </row>
    <row r="139" spans="2:35">
      <c r="B139" s="39">
        <f t="shared" si="60"/>
        <v>111</v>
      </c>
      <c r="C139" s="42">
        <f t="shared" si="61"/>
        <v>0.73733812949563327</v>
      </c>
      <c r="D139" s="10">
        <f t="shared" si="62"/>
        <v>4.8026618705042683</v>
      </c>
      <c r="E139" s="40">
        <f t="shared" si="63"/>
        <v>21.474676258991462</v>
      </c>
      <c r="F139" s="40">
        <f t="shared" si="64"/>
        <v>31.08</v>
      </c>
      <c r="G139" s="3">
        <f t="shared" si="65"/>
        <v>220.50129496403574</v>
      </c>
      <c r="H139" s="3">
        <f t="shared" si="66"/>
        <v>81.256230789298584</v>
      </c>
      <c r="I139">
        <f t="shared" si="48"/>
        <v>8.1256230789298584E-5</v>
      </c>
      <c r="J139" s="4">
        <f t="shared" si="67"/>
        <v>362.19556825374474</v>
      </c>
      <c r="K139" s="40">
        <f t="shared" si="68"/>
        <v>4.4574497824411239</v>
      </c>
      <c r="L139" s="40">
        <f t="shared" si="49"/>
        <v>1.5425502175588761</v>
      </c>
      <c r="M139" s="10">
        <f t="shared" si="69"/>
        <v>4.969203269232187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13.77512423916771</v>
      </c>
      <c r="Q139" s="42">
        <f t="shared" si="71"/>
        <v>5.6314706582725221E-2</v>
      </c>
      <c r="R139" s="4">
        <f t="shared" si="72"/>
        <v>87422.736758129453</v>
      </c>
      <c r="S139">
        <f t="shared" si="52"/>
        <v>8.7422736758129458E-5</v>
      </c>
      <c r="T139" s="41">
        <f t="shared" si="53"/>
        <v>9.2381635283754376E-5</v>
      </c>
      <c r="U139" s="42">
        <f t="shared" si="73"/>
        <v>0.15688447224930122</v>
      </c>
      <c r="V139" s="42">
        <f t="shared" si="74"/>
        <v>0.44611994212352862</v>
      </c>
      <c r="W139" s="42">
        <f t="shared" si="75"/>
        <v>0.44190087454764809</v>
      </c>
      <c r="X139" s="42">
        <f t="shared" si="76"/>
        <v>4.2190675758805307E-3</v>
      </c>
      <c r="Y139" s="42">
        <f t="shared" si="59"/>
        <v>1.3912972960560188E-3</v>
      </c>
      <c r="Z139" s="10">
        <f t="shared" si="77"/>
        <v>15.060323318401824</v>
      </c>
      <c r="AA139">
        <f t="shared" si="54"/>
        <v>4970006.1129238689</v>
      </c>
      <c r="AB139" s="10">
        <f t="shared" si="55"/>
        <v>4.9700061129238691</v>
      </c>
      <c r="AC139" s="10">
        <f t="shared" si="56"/>
        <v>4.8690061129238691</v>
      </c>
      <c r="AD139" s="3">
        <f t="shared" si="57"/>
        <v>706.16477344798682</v>
      </c>
      <c r="AI139" s="94">
        <f t="shared" si="58"/>
        <v>0.44190087454764809</v>
      </c>
    </row>
    <row r="140" spans="2:35">
      <c r="B140" s="39">
        <f t="shared" si="60"/>
        <v>112</v>
      </c>
      <c r="C140" s="42">
        <f t="shared" si="61"/>
        <v>0.74398081534694527</v>
      </c>
      <c r="D140" s="10">
        <f t="shared" si="62"/>
        <v>4.7960191846529554</v>
      </c>
      <c r="E140" s="40">
        <f t="shared" si="63"/>
        <v>21.487961630694087</v>
      </c>
      <c r="F140" s="40">
        <f t="shared" si="64"/>
        <v>31.08</v>
      </c>
      <c r="G140" s="3">
        <f t="shared" si="65"/>
        <v>220.44815347722525</v>
      </c>
      <c r="H140" s="3">
        <f t="shared" si="66"/>
        <v>81.256230789298584</v>
      </c>
      <c r="I140">
        <f t="shared" si="48"/>
        <v>8.1256230789298584E-5</v>
      </c>
      <c r="J140" s="4">
        <f t="shared" si="67"/>
        <v>362.64385358705061</v>
      </c>
      <c r="K140" s="40">
        <f t="shared" si="68"/>
        <v>4.4629667173143188</v>
      </c>
      <c r="L140" s="40">
        <f t="shared" si="49"/>
        <v>1.5370332826856812</v>
      </c>
      <c r="M140" s="10">
        <f t="shared" si="69"/>
        <v>4.9700061129238691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13.775834154497606</v>
      </c>
      <c r="Q140" s="42">
        <f t="shared" si="71"/>
        <v>5.6796905030878232E-2</v>
      </c>
      <c r="R140" s="4">
        <f t="shared" si="72"/>
        <v>87302.843937102851</v>
      </c>
      <c r="S140">
        <f t="shared" si="52"/>
        <v>8.7302843937102844E-5</v>
      </c>
      <c r="T140" s="41">
        <f t="shared" si="53"/>
        <v>9.250152810478099E-5</v>
      </c>
      <c r="U140" s="42">
        <f t="shared" si="73"/>
        <v>0.15666931858732791</v>
      </c>
      <c r="V140" s="42">
        <f t="shared" si="74"/>
        <v>0.44619318622326382</v>
      </c>
      <c r="W140" s="42">
        <f t="shared" si="75"/>
        <v>0.44197375098888492</v>
      </c>
      <c r="X140" s="42">
        <f t="shared" si="76"/>
        <v>4.2194352343788988E-3</v>
      </c>
      <c r="Y140" s="42">
        <f t="shared" si="59"/>
        <v>1.3933319011781185E-3</v>
      </c>
      <c r="Z140" s="10">
        <f t="shared" si="77"/>
        <v>15.062798742090223</v>
      </c>
      <c r="AA140">
        <f t="shared" si="54"/>
        <v>4970806.4179914342</v>
      </c>
      <c r="AB140" s="10">
        <f t="shared" si="55"/>
        <v>4.970806417991434</v>
      </c>
      <c r="AC140" s="10">
        <f t="shared" si="56"/>
        <v>4.869806417991434</v>
      </c>
      <c r="AD140" s="3">
        <f t="shared" si="57"/>
        <v>706.28084379861264</v>
      </c>
      <c r="AI140" s="94">
        <f t="shared" si="58"/>
        <v>0.44197375098888492</v>
      </c>
    </row>
    <row r="141" spans="2:35">
      <c r="B141" s="39">
        <f t="shared" si="60"/>
        <v>113</v>
      </c>
      <c r="C141" s="42">
        <f t="shared" si="61"/>
        <v>0.75062350119825727</v>
      </c>
      <c r="D141" s="10">
        <f t="shared" si="62"/>
        <v>4.7893764988016425</v>
      </c>
      <c r="E141" s="40">
        <f t="shared" si="63"/>
        <v>21.501247002396713</v>
      </c>
      <c r="F141" s="40">
        <f t="shared" si="64"/>
        <v>31.08</v>
      </c>
      <c r="G141" s="3">
        <f t="shared" si="65"/>
        <v>220.39501199041476</v>
      </c>
      <c r="H141" s="3">
        <f t="shared" si="66"/>
        <v>81.256230789298584</v>
      </c>
      <c r="I141">
        <f t="shared" si="48"/>
        <v>8.1256230789298584E-5</v>
      </c>
      <c r="J141" s="4">
        <f t="shared" si="67"/>
        <v>363.09241616763802</v>
      </c>
      <c r="K141" s="40">
        <f t="shared" si="68"/>
        <v>4.4684870642000929</v>
      </c>
      <c r="L141" s="40">
        <f t="shared" si="49"/>
        <v>1.5315129357999071</v>
      </c>
      <c r="M141" s="10">
        <f t="shared" si="69"/>
        <v>4.970806417991434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13.776541747325069</v>
      </c>
      <c r="Q141" s="42">
        <f t="shared" si="71"/>
        <v>5.7279078712281391E-2</v>
      </c>
      <c r="R141" s="4">
        <f t="shared" si="72"/>
        <v>87182.937657256567</v>
      </c>
      <c r="S141">
        <f t="shared" si="52"/>
        <v>8.7182937657256574E-5</v>
      </c>
      <c r="T141" s="41">
        <f t="shared" si="53"/>
        <v>9.262143438462726E-5</v>
      </c>
      <c r="U141" s="42">
        <f t="shared" si="73"/>
        <v>0.15645414077282976</v>
      </c>
      <c r="V141" s="42">
        <f t="shared" si="74"/>
        <v>0.44626619576573368</v>
      </c>
      <c r="W141" s="42">
        <f t="shared" si="75"/>
        <v>0.44204639699187687</v>
      </c>
      <c r="X141" s="42">
        <f t="shared" si="76"/>
        <v>4.2197987738568088E-3</v>
      </c>
      <c r="Y141" s="42">
        <f t="shared" si="59"/>
        <v>1.3953665770876896E-3</v>
      </c>
      <c r="Z141" s="10">
        <f t="shared" si="77"/>
        <v>15.065266332339203</v>
      </c>
      <c r="AA141">
        <f t="shared" si="54"/>
        <v>4971604.1905061714</v>
      </c>
      <c r="AB141" s="10">
        <f t="shared" si="55"/>
        <v>4.9716041905061719</v>
      </c>
      <c r="AC141" s="10">
        <f t="shared" si="56"/>
        <v>4.8706041905061719</v>
      </c>
      <c r="AD141" s="3">
        <f t="shared" si="57"/>
        <v>706.39654684643529</v>
      </c>
      <c r="AI141" s="94">
        <f t="shared" si="58"/>
        <v>0.44204639699187687</v>
      </c>
    </row>
    <row r="142" spans="2:35">
      <c r="B142" s="39">
        <f t="shared" si="60"/>
        <v>114</v>
      </c>
      <c r="C142" s="42">
        <f t="shared" si="61"/>
        <v>0.75726618704956927</v>
      </c>
      <c r="D142" s="10">
        <f t="shared" si="62"/>
        <v>4.7827338129503296</v>
      </c>
      <c r="E142" s="40">
        <f t="shared" si="63"/>
        <v>21.514532374099339</v>
      </c>
      <c r="F142" s="40">
        <f t="shared" si="64"/>
        <v>31.08</v>
      </c>
      <c r="G142" s="3">
        <f t="shared" si="65"/>
        <v>220.34187050360427</v>
      </c>
      <c r="H142" s="3">
        <f t="shared" si="66"/>
        <v>81.256230789298584</v>
      </c>
      <c r="I142">
        <f t="shared" si="48"/>
        <v>8.1256230789298584E-5</v>
      </c>
      <c r="J142" s="4">
        <f t="shared" si="67"/>
        <v>363.54125599550696</v>
      </c>
      <c r="K142" s="40">
        <f t="shared" si="68"/>
        <v>4.4740108230984452</v>
      </c>
      <c r="L142" s="40">
        <f t="shared" si="49"/>
        <v>1.5259891769015548</v>
      </c>
      <c r="M142" s="10">
        <f t="shared" si="69"/>
        <v>4.9716041905061719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13.777247023776525</v>
      </c>
      <c r="Q142" s="42">
        <f t="shared" si="71"/>
        <v>5.7761227710542672E-2</v>
      </c>
      <c r="R142" s="4">
        <f t="shared" si="72"/>
        <v>87063.017962790604</v>
      </c>
      <c r="S142">
        <f t="shared" si="52"/>
        <v>8.7063017962790601E-5</v>
      </c>
      <c r="T142" s="41">
        <f t="shared" si="53"/>
        <v>9.2741354079093233E-5</v>
      </c>
      <c r="U142" s="42">
        <f t="shared" si="73"/>
        <v>0.15623893888512586</v>
      </c>
      <c r="V142" s="42">
        <f t="shared" si="74"/>
        <v>0.44633897089896835</v>
      </c>
      <c r="W142" s="42">
        <f t="shared" si="75"/>
        <v>0.44211881310773232</v>
      </c>
      <c r="X142" s="42">
        <f t="shared" si="76"/>
        <v>4.2201577912360233E-3</v>
      </c>
      <c r="Y142" s="42">
        <f t="shared" si="59"/>
        <v>1.3974013219392387E-3</v>
      </c>
      <c r="Z142" s="10">
        <f t="shared" si="77"/>
        <v>15.067726105740094</v>
      </c>
      <c r="AA142">
        <f t="shared" si="54"/>
        <v>4972399.4358320609</v>
      </c>
      <c r="AB142" s="10">
        <f t="shared" si="55"/>
        <v>4.9723994358320605</v>
      </c>
      <c r="AC142" s="10">
        <f t="shared" si="56"/>
        <v>4.8713994358320605</v>
      </c>
      <c r="AD142" s="3">
        <f t="shared" si="57"/>
        <v>706.51188336940697</v>
      </c>
      <c r="AI142" s="94">
        <f t="shared" si="58"/>
        <v>0.44211881310773232</v>
      </c>
    </row>
    <row r="143" spans="2:35">
      <c r="B143" s="39">
        <f t="shared" si="60"/>
        <v>115</v>
      </c>
      <c r="C143" s="42">
        <f t="shared" si="61"/>
        <v>0.76390887290088128</v>
      </c>
      <c r="D143" s="10">
        <f t="shared" si="62"/>
        <v>4.7760911270990167</v>
      </c>
      <c r="E143" s="40">
        <f t="shared" si="63"/>
        <v>21.527817745801965</v>
      </c>
      <c r="F143" s="40">
        <f t="shared" si="64"/>
        <v>31.08</v>
      </c>
      <c r="G143" s="3">
        <f t="shared" si="65"/>
        <v>220.28872901679378</v>
      </c>
      <c r="H143" s="3">
        <f t="shared" si="66"/>
        <v>81.256230789298584</v>
      </c>
      <c r="I143">
        <f t="shared" si="48"/>
        <v>8.1256230789298584E-5</v>
      </c>
      <c r="J143" s="4">
        <f t="shared" si="67"/>
        <v>363.99037307065748</v>
      </c>
      <c r="K143" s="40">
        <f t="shared" si="68"/>
        <v>4.4795379940093758</v>
      </c>
      <c r="L143" s="40">
        <f t="shared" si="49"/>
        <v>1.5204620059906242</v>
      </c>
      <c r="M143" s="10">
        <f t="shared" si="69"/>
        <v>4.9723994358320605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13.777949989348098</v>
      </c>
      <c r="Q143" s="42">
        <f t="shared" si="71"/>
        <v>5.8243352109052432E-2</v>
      </c>
      <c r="R143" s="4">
        <f t="shared" si="72"/>
        <v>86943.084897904933</v>
      </c>
      <c r="S143">
        <f t="shared" si="52"/>
        <v>8.6943084897904934E-5</v>
      </c>
      <c r="T143" s="41">
        <f t="shared" si="53"/>
        <v>9.28612871439789E-5</v>
      </c>
      <c r="U143" s="42">
        <f t="shared" si="73"/>
        <v>0.15602371300353529</v>
      </c>
      <c r="V143" s="42">
        <f t="shared" si="74"/>
        <v>0.44641151175054411</v>
      </c>
      <c r="W143" s="42">
        <f t="shared" si="75"/>
        <v>0.44219099982335519</v>
      </c>
      <c r="X143" s="42">
        <f t="shared" si="76"/>
        <v>4.2205119271889191E-3</v>
      </c>
      <c r="Y143" s="42">
        <f t="shared" si="59"/>
        <v>1.3994361337135379E-3</v>
      </c>
      <c r="Z143" s="10">
        <f t="shared" si="77"/>
        <v>15.070178076939104</v>
      </c>
      <c r="AA143">
        <f t="shared" si="54"/>
        <v>4973192.1587042259</v>
      </c>
      <c r="AB143" s="10">
        <f t="shared" si="55"/>
        <v>4.9731921587042258</v>
      </c>
      <c r="AC143" s="10">
        <f t="shared" si="56"/>
        <v>4.8721921587042258</v>
      </c>
      <c r="AD143" s="3">
        <f t="shared" si="57"/>
        <v>706.62685405427499</v>
      </c>
      <c r="AI143" s="94">
        <f t="shared" si="58"/>
        <v>0.44219099982335519</v>
      </c>
    </row>
    <row r="144" spans="2:35">
      <c r="B144" s="39">
        <f t="shared" si="60"/>
        <v>116</v>
      </c>
      <c r="C144" s="42">
        <f t="shared" si="61"/>
        <v>0.77055155875219328</v>
      </c>
      <c r="D144" s="10">
        <f t="shared" si="62"/>
        <v>4.7694484412477038</v>
      </c>
      <c r="E144" s="40">
        <f t="shared" si="63"/>
        <v>21.541103117504591</v>
      </c>
      <c r="F144" s="40">
        <f t="shared" si="64"/>
        <v>31.08</v>
      </c>
      <c r="G144" s="3">
        <f t="shared" si="65"/>
        <v>220.23558752998329</v>
      </c>
      <c r="H144" s="3">
        <f t="shared" si="66"/>
        <v>81.256230789298584</v>
      </c>
      <c r="I144">
        <f t="shared" si="48"/>
        <v>8.1256230789298584E-5</v>
      </c>
      <c r="J144" s="4">
        <f t="shared" si="67"/>
        <v>364.4397673930896</v>
      </c>
      <c r="K144" s="40">
        <f t="shared" si="68"/>
        <v>4.4850685769328864</v>
      </c>
      <c r="L144" s="40">
        <f t="shared" si="49"/>
        <v>1.5149314230671136</v>
      </c>
      <c r="M144" s="10">
        <f t="shared" si="69"/>
        <v>4.9731921587042258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13.778650648975336</v>
      </c>
      <c r="Q144" s="42">
        <f t="shared" si="71"/>
        <v>5.8725451991003208E-2</v>
      </c>
      <c r="R144" s="4">
        <f t="shared" si="72"/>
        <v>86823.138506799572</v>
      </c>
      <c r="S144">
        <f t="shared" si="52"/>
        <v>8.6823138506799568E-5</v>
      </c>
      <c r="T144" s="41">
        <f t="shared" si="53"/>
        <v>9.2981233535084266E-5</v>
      </c>
      <c r="U144" s="42">
        <f t="shared" si="73"/>
        <v>0.15580846320737715</v>
      </c>
      <c r="V144" s="42">
        <f t="shared" si="74"/>
        <v>0.44648381843021862</v>
      </c>
      <c r="W144" s="42">
        <f t="shared" si="75"/>
        <v>0.44226295756856637</v>
      </c>
      <c r="X144" s="42">
        <f t="shared" si="76"/>
        <v>4.2208608616522425E-3</v>
      </c>
      <c r="Y144" s="42">
        <f t="shared" si="59"/>
        <v>1.4014710102366709E-3</v>
      </c>
      <c r="Z144" s="10">
        <f t="shared" si="77"/>
        <v>15.072622258854622</v>
      </c>
      <c r="AA144">
        <f t="shared" si="54"/>
        <v>4973982.3632991835</v>
      </c>
      <c r="AB144" s="10">
        <f t="shared" si="55"/>
        <v>4.973982363299184</v>
      </c>
      <c r="AC144" s="10">
        <f t="shared" si="56"/>
        <v>4.872982363299184</v>
      </c>
      <c r="AD144" s="3">
        <f t="shared" si="57"/>
        <v>706.74145950677064</v>
      </c>
      <c r="AI144" s="94">
        <f t="shared" si="58"/>
        <v>0.44226295756856637</v>
      </c>
    </row>
    <row r="145" spans="2:35">
      <c r="B145" s="39">
        <f t="shared" si="60"/>
        <v>117</v>
      </c>
      <c r="C145" s="42">
        <f t="shared" si="61"/>
        <v>0.77719424460350528</v>
      </c>
      <c r="D145" s="10">
        <f t="shared" si="62"/>
        <v>4.7628057553963909</v>
      </c>
      <c r="E145" s="40">
        <f t="shared" si="63"/>
        <v>21.554388489207216</v>
      </c>
      <c r="F145" s="40">
        <f t="shared" si="64"/>
        <v>31.08</v>
      </c>
      <c r="G145" s="3">
        <f t="shared" si="65"/>
        <v>220.1824460431728</v>
      </c>
      <c r="H145" s="3">
        <f t="shared" si="66"/>
        <v>81.256230789298584</v>
      </c>
      <c r="I145">
        <f t="shared" si="48"/>
        <v>8.1256230789298584E-5</v>
      </c>
      <c r="J145" s="4">
        <f t="shared" si="67"/>
        <v>364.88943896280324</v>
      </c>
      <c r="K145" s="40">
        <f t="shared" si="68"/>
        <v>4.4906025718689753</v>
      </c>
      <c r="L145" s="40">
        <f t="shared" si="49"/>
        <v>1.5093974281310247</v>
      </c>
      <c r="M145" s="10">
        <f t="shared" si="69"/>
        <v>4.973982363299184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13.7793490070956</v>
      </c>
      <c r="Q145" s="42">
        <f t="shared" si="71"/>
        <v>5.9207527439407298E-2</v>
      </c>
      <c r="R145" s="4">
        <f t="shared" si="72"/>
        <v>86703.178833674523</v>
      </c>
      <c r="S145">
        <f t="shared" si="52"/>
        <v>8.6703178833674526E-5</v>
      </c>
      <c r="T145" s="41">
        <f t="shared" si="53"/>
        <v>9.3101193208209307E-5</v>
      </c>
      <c r="U145" s="42">
        <f t="shared" si="73"/>
        <v>0.1555931895759706</v>
      </c>
      <c r="V145" s="42">
        <f t="shared" si="74"/>
        <v>0.44655589103161536</v>
      </c>
      <c r="W145" s="42">
        <f t="shared" si="75"/>
        <v>0.44233468672248033</v>
      </c>
      <c r="X145" s="42">
        <f t="shared" si="76"/>
        <v>4.2212043091350293E-3</v>
      </c>
      <c r="Y145" s="42">
        <f t="shared" si="59"/>
        <v>1.4035059491968025E-3</v>
      </c>
      <c r="Z145" s="10">
        <f t="shared" si="77"/>
        <v>15.075058662868424</v>
      </c>
      <c r="AA145">
        <f t="shared" si="54"/>
        <v>4974770.0532966657</v>
      </c>
      <c r="AB145" s="10">
        <f t="shared" si="55"/>
        <v>4.9747700532966652</v>
      </c>
      <c r="AC145" s="10">
        <f t="shared" si="56"/>
        <v>4.8737700532966652</v>
      </c>
      <c r="AD145" s="3">
        <f t="shared" si="57"/>
        <v>706.85570026057519</v>
      </c>
      <c r="AI145" s="94">
        <f t="shared" si="58"/>
        <v>0.44233468672248033</v>
      </c>
    </row>
    <row r="146" spans="2:35">
      <c r="B146" s="39">
        <f t="shared" si="60"/>
        <v>118</v>
      </c>
      <c r="C146" s="42">
        <f t="shared" si="61"/>
        <v>0.78383693045481728</v>
      </c>
      <c r="D146" s="10">
        <f t="shared" si="62"/>
        <v>4.7561630695450781</v>
      </c>
      <c r="E146" s="40">
        <f t="shared" si="63"/>
        <v>21.567673860909842</v>
      </c>
      <c r="F146" s="40">
        <f t="shared" si="64"/>
        <v>31.08</v>
      </c>
      <c r="G146" s="3">
        <f t="shared" si="65"/>
        <v>220.12930455636231</v>
      </c>
      <c r="H146" s="3">
        <f t="shared" si="66"/>
        <v>81.256230789298584</v>
      </c>
      <c r="I146">
        <f t="shared" si="48"/>
        <v>8.1256230789298584E-5</v>
      </c>
      <c r="J146" s="4">
        <f t="shared" si="67"/>
        <v>365.33938777979847</v>
      </c>
      <c r="K146" s="40">
        <f t="shared" si="68"/>
        <v>4.4961399788176433</v>
      </c>
      <c r="L146" s="40">
        <f t="shared" si="49"/>
        <v>1.5038600211823567</v>
      </c>
      <c r="M146" s="10">
        <f t="shared" si="69"/>
        <v>4.9747700532966652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13.780045067702977</v>
      </c>
      <c r="Q146" s="42">
        <f t="shared" si="71"/>
        <v>5.9689578537112403E-2</v>
      </c>
      <c r="R146" s="4">
        <f t="shared" si="72"/>
        <v>86583.205922729758</v>
      </c>
      <c r="S146">
        <f t="shared" si="52"/>
        <v>8.6583205922729763E-5</v>
      </c>
      <c r="T146" s="41">
        <f t="shared" si="53"/>
        <v>9.3221166119154071E-5</v>
      </c>
      <c r="U146" s="42">
        <f t="shared" si="73"/>
        <v>0.15537789218863465</v>
      </c>
      <c r="V146" s="42">
        <f t="shared" si="74"/>
        <v>0.44662772963469632</v>
      </c>
      <c r="W146" s="42">
        <f t="shared" si="75"/>
        <v>0.44240618761911699</v>
      </c>
      <c r="X146" s="42">
        <f t="shared" si="76"/>
        <v>4.2215420155793382E-3</v>
      </c>
      <c r="Y146" s="42">
        <f t="shared" si="59"/>
        <v>1.4055409481594208E-3</v>
      </c>
      <c r="Z146" s="10">
        <f t="shared" si="77"/>
        <v>15.077487298998994</v>
      </c>
      <c r="AA146">
        <f t="shared" si="54"/>
        <v>4975555.231935651</v>
      </c>
      <c r="AB146" s="10">
        <f t="shared" si="55"/>
        <v>4.9755552319356511</v>
      </c>
      <c r="AC146" s="10">
        <f t="shared" si="56"/>
        <v>4.8745552319356511</v>
      </c>
      <c r="AD146" s="3">
        <f t="shared" si="57"/>
        <v>706.96957678544618</v>
      </c>
      <c r="AI146" s="94">
        <f t="shared" si="58"/>
        <v>0.44240618761911699</v>
      </c>
    </row>
    <row r="147" spans="2:35">
      <c r="B147" s="39">
        <f t="shared" si="60"/>
        <v>119</v>
      </c>
      <c r="C147" s="42">
        <f t="shared" si="61"/>
        <v>0.79047961630612928</v>
      </c>
      <c r="D147" s="10">
        <f t="shared" si="62"/>
        <v>4.7495203836937652</v>
      </c>
      <c r="E147" s="40">
        <f t="shared" si="63"/>
        <v>21.580959232612468</v>
      </c>
      <c r="F147" s="40">
        <f t="shared" si="64"/>
        <v>31.08</v>
      </c>
      <c r="G147" s="3">
        <f t="shared" si="65"/>
        <v>220.07616306955182</v>
      </c>
      <c r="H147" s="3">
        <f t="shared" si="66"/>
        <v>81.256230789298584</v>
      </c>
      <c r="I147">
        <f t="shared" si="48"/>
        <v>8.1256230789298584E-5</v>
      </c>
      <c r="J147" s="4">
        <f t="shared" si="67"/>
        <v>365.78961384407518</v>
      </c>
      <c r="K147" s="40">
        <f t="shared" si="68"/>
        <v>4.5016807977788886</v>
      </c>
      <c r="L147" s="40">
        <f t="shared" si="49"/>
        <v>1.4983192022211114</v>
      </c>
      <c r="M147" s="10">
        <f t="shared" si="69"/>
        <v>4.9755552319356511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13.780738834398049</v>
      </c>
      <c r="Q147" s="42">
        <f t="shared" si="71"/>
        <v>6.017160536681556E-2</v>
      </c>
      <c r="R147" s="4">
        <f t="shared" si="72"/>
        <v>86463.219818165322</v>
      </c>
      <c r="S147">
        <f t="shared" si="52"/>
        <v>8.6463219818165327E-5</v>
      </c>
      <c r="T147" s="41">
        <f t="shared" si="53"/>
        <v>9.3341152223718507E-5</v>
      </c>
      <c r="U147" s="42">
        <f t="shared" si="73"/>
        <v>0.15516257112468856</v>
      </c>
      <c r="V147" s="42">
        <f t="shared" si="74"/>
        <v>0.44669933430611858</v>
      </c>
      <c r="W147" s="42">
        <f t="shared" si="75"/>
        <v>0.44247746055248788</v>
      </c>
      <c r="X147" s="42">
        <f t="shared" si="76"/>
        <v>4.2218737536307005E-3</v>
      </c>
      <c r="Y147" s="42">
        <f t="shared" si="59"/>
        <v>1.4075760045802904E-3</v>
      </c>
      <c r="Z147" s="10">
        <f t="shared" si="77"/>
        <v>15.079908176049036</v>
      </c>
      <c r="AA147">
        <f t="shared" si="54"/>
        <v>4976337.9020620547</v>
      </c>
      <c r="AB147" s="10">
        <f t="shared" si="55"/>
        <v>4.9763379020620544</v>
      </c>
      <c r="AC147" s="10">
        <f t="shared" si="56"/>
        <v>4.8753379020620544</v>
      </c>
      <c r="AD147" s="3">
        <f t="shared" si="57"/>
        <v>707.08308949413413</v>
      </c>
      <c r="AI147" s="94">
        <f t="shared" si="58"/>
        <v>0.44247746055248788</v>
      </c>
    </row>
    <row r="148" spans="2:35">
      <c r="B148" s="39">
        <f t="shared" si="60"/>
        <v>120</v>
      </c>
      <c r="C148" s="42">
        <f t="shared" si="61"/>
        <v>0.79712230215744129</v>
      </c>
      <c r="D148" s="10">
        <f t="shared" si="62"/>
        <v>4.7428776978424523</v>
      </c>
      <c r="E148" s="40">
        <f t="shared" si="63"/>
        <v>21.594244604315094</v>
      </c>
      <c r="F148" s="40">
        <f t="shared" si="64"/>
        <v>31.08</v>
      </c>
      <c r="G148" s="3">
        <f t="shared" si="65"/>
        <v>220.02302158274134</v>
      </c>
      <c r="H148" s="3">
        <f t="shared" si="66"/>
        <v>81.256230789298584</v>
      </c>
      <c r="I148">
        <f t="shared" si="48"/>
        <v>8.1256230789298584E-5</v>
      </c>
      <c r="J148" s="4">
        <f t="shared" si="67"/>
        <v>366.24011715563353</v>
      </c>
      <c r="K148" s="40">
        <f t="shared" si="68"/>
        <v>4.5072250287527149</v>
      </c>
      <c r="L148" s="40">
        <f t="shared" si="49"/>
        <v>1.4927749712472851</v>
      </c>
      <c r="M148" s="10">
        <f t="shared" si="69"/>
        <v>4.9763379020620544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13.78143031043024</v>
      </c>
      <c r="Q148" s="42">
        <f t="shared" si="71"/>
        <v>6.0653608011075541E-2</v>
      </c>
      <c r="R148" s="4">
        <f t="shared" si="72"/>
        <v>86343.22056418116</v>
      </c>
      <c r="S148">
        <f t="shared" si="52"/>
        <v>8.634322056418116E-5</v>
      </c>
      <c r="T148" s="41">
        <f t="shared" si="53"/>
        <v>9.3461151477702674E-5</v>
      </c>
      <c r="U148" s="42">
        <f t="shared" si="73"/>
        <v>0.15494722646345127</v>
      </c>
      <c r="V148" s="42">
        <f t="shared" si="74"/>
        <v>0.44677070510248384</v>
      </c>
      <c r="W148" s="42">
        <f t="shared" si="75"/>
        <v>0.44254850578092486</v>
      </c>
      <c r="X148" s="42">
        <f t="shared" si="76"/>
        <v>4.2221993215589837E-3</v>
      </c>
      <c r="Y148" s="42">
        <f t="shared" si="59"/>
        <v>1.4096111158178745E-3</v>
      </c>
      <c r="Z148" s="10">
        <f t="shared" si="77"/>
        <v>15.082321301746104</v>
      </c>
      <c r="AA148">
        <f t="shared" si="54"/>
        <v>4977118.066174197</v>
      </c>
      <c r="AB148" s="10">
        <f t="shared" si="55"/>
        <v>4.9771180661741967</v>
      </c>
      <c r="AC148" s="10">
        <f t="shared" si="56"/>
        <v>4.8761180661741967</v>
      </c>
      <c r="AD148" s="3">
        <f t="shared" si="57"/>
        <v>707.19623874897707</v>
      </c>
      <c r="AI148" s="94">
        <f t="shared" si="58"/>
        <v>0.44254850578092486</v>
      </c>
    </row>
    <row r="149" spans="2:35">
      <c r="B149" s="39">
        <f t="shared" si="60"/>
        <v>121</v>
      </c>
      <c r="C149" s="42">
        <f t="shared" si="61"/>
        <v>0.80376498800875329</v>
      </c>
      <c r="D149" s="10">
        <f t="shared" si="62"/>
        <v>4.7362350119911394</v>
      </c>
      <c r="E149" s="40">
        <f t="shared" si="63"/>
        <v>21.60752997601772</v>
      </c>
      <c r="F149" s="40">
        <f t="shared" si="64"/>
        <v>31.08</v>
      </c>
      <c r="G149" s="3">
        <f t="shared" si="65"/>
        <v>219.96988009593085</v>
      </c>
      <c r="H149" s="3">
        <f t="shared" si="66"/>
        <v>81.256230789298584</v>
      </c>
      <c r="I149">
        <f t="shared" si="48"/>
        <v>8.1256230789298584E-5</v>
      </c>
      <c r="J149" s="4">
        <f t="shared" si="67"/>
        <v>366.69089771447346</v>
      </c>
      <c r="K149" s="40">
        <f t="shared" si="68"/>
        <v>4.5127726717391194</v>
      </c>
      <c r="L149" s="40">
        <f t="shared" si="49"/>
        <v>1.4872273282608806</v>
      </c>
      <c r="M149" s="10">
        <f t="shared" si="69"/>
        <v>4.9771180661741967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13.782119498738174</v>
      </c>
      <c r="Q149" s="42">
        <f t="shared" si="71"/>
        <v>6.1135586552323873E-2</v>
      </c>
      <c r="R149" s="4">
        <f t="shared" si="72"/>
        <v>86223.208204977287</v>
      </c>
      <c r="S149">
        <f t="shared" si="52"/>
        <v>8.6223208204977284E-5</v>
      </c>
      <c r="T149" s="41">
        <f t="shared" si="53"/>
        <v>9.358116383690655E-5</v>
      </c>
      <c r="U149" s="42">
        <f t="shared" si="73"/>
        <v>0.15473185828424199</v>
      </c>
      <c r="V149" s="42">
        <f t="shared" si="74"/>
        <v>0.44684184206930244</v>
      </c>
      <c r="W149" s="42">
        <f t="shared" si="75"/>
        <v>0.44261932353120764</v>
      </c>
      <c r="X149" s="42">
        <f t="shared" si="76"/>
        <v>4.2225185380947994E-3</v>
      </c>
      <c r="Y149" s="42">
        <f t="shared" si="59"/>
        <v>1.4116462791432594E-3</v>
      </c>
      <c r="Z149" s="10">
        <f t="shared" si="77"/>
        <v>15.084726682855532</v>
      </c>
      <c r="AA149">
        <f t="shared" si="54"/>
        <v>4977895.7264593123</v>
      </c>
      <c r="AB149" s="10">
        <f t="shared" si="55"/>
        <v>4.9778957264593124</v>
      </c>
      <c r="AC149" s="10">
        <f t="shared" si="56"/>
        <v>4.8768957264593125</v>
      </c>
      <c r="AD149" s="3">
        <f t="shared" si="57"/>
        <v>707.30902486719538</v>
      </c>
      <c r="AI149" s="94">
        <f t="shared" si="58"/>
        <v>0.44261932353120764</v>
      </c>
    </row>
    <row r="150" spans="2:35">
      <c r="B150" s="39">
        <f t="shared" si="60"/>
        <v>122</v>
      </c>
      <c r="C150" s="42">
        <f t="shared" si="61"/>
        <v>0.81040767386006529</v>
      </c>
      <c r="D150" s="10">
        <f t="shared" si="62"/>
        <v>4.7295923261398265</v>
      </c>
      <c r="E150" s="40">
        <f t="shared" si="63"/>
        <v>21.620815347720345</v>
      </c>
      <c r="F150" s="40">
        <f t="shared" si="64"/>
        <v>31.08</v>
      </c>
      <c r="G150" s="3">
        <f t="shared" si="65"/>
        <v>219.91673860912036</v>
      </c>
      <c r="H150" s="3">
        <f t="shared" si="66"/>
        <v>81.256230789298584</v>
      </c>
      <c r="I150">
        <f t="shared" si="48"/>
        <v>8.1256230789298584E-5</v>
      </c>
      <c r="J150" s="4">
        <f t="shared" si="67"/>
        <v>367.14195552059493</v>
      </c>
      <c r="K150" s="40">
        <f t="shared" si="68"/>
        <v>4.5183237267381022</v>
      </c>
      <c r="L150" s="40">
        <f t="shared" si="49"/>
        <v>1.4816762732618978</v>
      </c>
      <c r="M150" s="10">
        <f t="shared" si="69"/>
        <v>4.9778957264593124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13.782806401982111</v>
      </c>
      <c r="Q150" s="42">
        <f t="shared" si="71"/>
        <v>6.161754107287469E-2</v>
      </c>
      <c r="R150" s="4">
        <f t="shared" si="72"/>
        <v>86103.182784753721</v>
      </c>
      <c r="S150">
        <f t="shared" si="52"/>
        <v>8.6103182784753722E-5</v>
      </c>
      <c r="T150" s="41">
        <f t="shared" si="53"/>
        <v>9.3701189257130112E-5</v>
      </c>
      <c r="U150" s="42">
        <f t="shared" si="73"/>
        <v>0.15451646666637978</v>
      </c>
      <c r="V150" s="42">
        <f t="shared" si="74"/>
        <v>0.44691274524419383</v>
      </c>
      <c r="W150" s="42">
        <f t="shared" si="75"/>
        <v>0.44268991400187785</v>
      </c>
      <c r="X150" s="42">
        <f t="shared" si="76"/>
        <v>4.2228312423159831E-3</v>
      </c>
      <c r="Y150" s="42">
        <f t="shared" si="59"/>
        <v>1.4136814917500168E-3</v>
      </c>
      <c r="Z150" s="10">
        <f t="shared" si="77"/>
        <v>15.087124325291782</v>
      </c>
      <c r="AA150">
        <f t="shared" si="54"/>
        <v>4978670.8848295473</v>
      </c>
      <c r="AB150" s="10">
        <f t="shared" si="55"/>
        <v>4.9786708848295476</v>
      </c>
      <c r="AC150" s="10">
        <f t="shared" si="56"/>
        <v>4.8776708848295476</v>
      </c>
      <c r="AD150" s="3">
        <f t="shared" si="57"/>
        <v>707.42144812611275</v>
      </c>
      <c r="AI150" s="94">
        <f t="shared" si="58"/>
        <v>0.44268991400187785</v>
      </c>
    </row>
    <row r="151" spans="2:35">
      <c r="B151" s="39">
        <f t="shared" si="60"/>
        <v>123</v>
      </c>
      <c r="C151" s="42">
        <f t="shared" si="61"/>
        <v>0.81705035971137729</v>
      </c>
      <c r="D151" s="10">
        <f t="shared" si="62"/>
        <v>4.7229496402885136</v>
      </c>
      <c r="E151" s="40">
        <f t="shared" si="63"/>
        <v>21.634100719422971</v>
      </c>
      <c r="F151" s="40">
        <f t="shared" si="64"/>
        <v>31.08</v>
      </c>
      <c r="G151" s="3">
        <f t="shared" si="65"/>
        <v>219.86359712230987</v>
      </c>
      <c r="H151" s="3">
        <f t="shared" si="66"/>
        <v>81.256230789298584</v>
      </c>
      <c r="I151">
        <f t="shared" si="48"/>
        <v>8.1256230789298584E-5</v>
      </c>
      <c r="J151" s="4">
        <f t="shared" si="67"/>
        <v>367.59329057399793</v>
      </c>
      <c r="K151" s="40">
        <f t="shared" si="68"/>
        <v>4.5238781937496642</v>
      </c>
      <c r="L151" s="40">
        <f t="shared" si="49"/>
        <v>1.4761218062503358</v>
      </c>
      <c r="M151" s="10">
        <f t="shared" si="69"/>
        <v>4.9786708848295476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13.783491022575889</v>
      </c>
      <c r="Q151" s="42">
        <f t="shared" si="71"/>
        <v>6.2099471654933472E-2</v>
      </c>
      <c r="R151" s="4">
        <f t="shared" si="72"/>
        <v>85983.144347710448</v>
      </c>
      <c r="S151">
        <f t="shared" si="52"/>
        <v>8.5983144347710454E-5</v>
      </c>
      <c r="T151" s="41">
        <f t="shared" si="53"/>
        <v>9.382122769417338E-5</v>
      </c>
      <c r="U151" s="42">
        <f t="shared" si="73"/>
        <v>0.15430105168918379</v>
      </c>
      <c r="V151" s="42">
        <f t="shared" si="74"/>
        <v>0.44698341465641522</v>
      </c>
      <c r="W151" s="42">
        <f t="shared" si="75"/>
        <v>0.44276027736650658</v>
      </c>
      <c r="X151" s="42">
        <f t="shared" si="76"/>
        <v>4.2231372899086406E-3</v>
      </c>
      <c r="Y151" s="42">
        <f t="shared" si="59"/>
        <v>1.4157167507622566E-3</v>
      </c>
      <c r="Z151" s="10">
        <f t="shared" si="77"/>
        <v>15.08951423420968</v>
      </c>
      <c r="AA151">
        <f t="shared" si="54"/>
        <v>4979443.5429514591</v>
      </c>
      <c r="AB151" s="10">
        <f t="shared" si="55"/>
        <v>4.9794435429514587</v>
      </c>
      <c r="AC151" s="10">
        <f t="shared" si="56"/>
        <v>4.8784435429514588</v>
      </c>
      <c r="AD151" s="3">
        <f t="shared" si="57"/>
        <v>707.53350876743423</v>
      </c>
      <c r="AI151" s="94">
        <f t="shared" si="58"/>
        <v>0.44276027736650658</v>
      </c>
    </row>
    <row r="152" spans="2:35">
      <c r="B152" s="39">
        <f t="shared" si="60"/>
        <v>124</v>
      </c>
      <c r="C152" s="42">
        <f t="shared" si="61"/>
        <v>0.8236930455626893</v>
      </c>
      <c r="D152" s="10">
        <f t="shared" si="62"/>
        <v>4.7163069544372007</v>
      </c>
      <c r="E152" s="40">
        <f t="shared" si="63"/>
        <v>21.647386091125597</v>
      </c>
      <c r="F152" s="40">
        <f t="shared" si="64"/>
        <v>31.08</v>
      </c>
      <c r="G152" s="3">
        <f t="shared" si="65"/>
        <v>219.81045563549938</v>
      </c>
      <c r="H152" s="3">
        <f t="shared" si="66"/>
        <v>81.256230789298584</v>
      </c>
      <c r="I152">
        <f t="shared" si="48"/>
        <v>8.1256230789298584E-5</v>
      </c>
      <c r="J152" s="4">
        <f t="shared" si="67"/>
        <v>368.04490287468252</v>
      </c>
      <c r="K152" s="40">
        <f t="shared" si="68"/>
        <v>4.5294360727738052</v>
      </c>
      <c r="L152" s="40">
        <f t="shared" si="49"/>
        <v>1.4705639272261948</v>
      </c>
      <c r="M152" s="10">
        <f t="shared" si="69"/>
        <v>4.9794435429514587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13.784173362713105</v>
      </c>
      <c r="Q152" s="42">
        <f t="shared" si="71"/>
        <v>6.2581378380604874E-2</v>
      </c>
      <c r="R152" s="4">
        <f t="shared" si="72"/>
        <v>85863.09293804747</v>
      </c>
      <c r="S152">
        <f t="shared" si="52"/>
        <v>8.5863092938047464E-5</v>
      </c>
      <c r="T152" s="41">
        <f t="shared" si="53"/>
        <v>9.394127910383637E-5</v>
      </c>
      <c r="U152" s="42">
        <f t="shared" si="73"/>
        <v>0.15408561343197305</v>
      </c>
      <c r="V152" s="42">
        <f t="shared" si="74"/>
        <v>0.44705385032878359</v>
      </c>
      <c r="W152" s="42">
        <f t="shared" si="75"/>
        <v>0.442830413776372</v>
      </c>
      <c r="X152" s="42">
        <f t="shared" si="76"/>
        <v>4.2234365524115858E-3</v>
      </c>
      <c r="Y152" s="42">
        <f t="shared" si="59"/>
        <v>1.4177520532423103E-3</v>
      </c>
      <c r="Z152" s="10">
        <f t="shared" si="77"/>
        <v>15.091896414091003</v>
      </c>
      <c r="AA152">
        <f t="shared" si="54"/>
        <v>4980213.7022740059</v>
      </c>
      <c r="AB152" s="10">
        <f t="shared" si="55"/>
        <v>4.9802137022740061</v>
      </c>
      <c r="AC152" s="10">
        <f t="shared" si="56"/>
        <v>4.8792137022740061</v>
      </c>
      <c r="AD152" s="3">
        <f t="shared" si="57"/>
        <v>707.64520700130618</v>
      </c>
      <c r="AI152" s="94">
        <f t="shared" si="58"/>
        <v>0.442830413776372</v>
      </c>
    </row>
    <row r="153" spans="2:35">
      <c r="B153" s="39">
        <f t="shared" si="60"/>
        <v>125</v>
      </c>
      <c r="C153" s="42">
        <f t="shared" si="61"/>
        <v>0.8303357314140013</v>
      </c>
      <c r="D153" s="10">
        <f t="shared" si="62"/>
        <v>4.7096642685858878</v>
      </c>
      <c r="E153" s="40">
        <f t="shared" si="63"/>
        <v>21.660671462828223</v>
      </c>
      <c r="F153" s="40">
        <f t="shared" si="64"/>
        <v>31.08</v>
      </c>
      <c r="G153" s="3">
        <f t="shared" si="65"/>
        <v>219.75731414868889</v>
      </c>
      <c r="H153" s="3">
        <f t="shared" si="66"/>
        <v>81.256230789298584</v>
      </c>
      <c r="I153">
        <f t="shared" si="48"/>
        <v>8.1256230789298584E-5</v>
      </c>
      <c r="J153" s="4">
        <f t="shared" si="67"/>
        <v>368.49679242264864</v>
      </c>
      <c r="K153" s="40">
        <f t="shared" si="68"/>
        <v>4.5349973638105245</v>
      </c>
      <c r="L153" s="40">
        <f t="shared" si="49"/>
        <v>1.4650026361894755</v>
      </c>
      <c r="M153" s="10">
        <f t="shared" si="69"/>
        <v>4.9802137022740061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13.784853424391969</v>
      </c>
      <c r="Q153" s="42">
        <f t="shared" si="71"/>
        <v>6.3063261331899656E-2</v>
      </c>
      <c r="R153" s="4">
        <f t="shared" si="72"/>
        <v>85743.028599964789</v>
      </c>
      <c r="S153">
        <f t="shared" si="52"/>
        <v>8.5743028599964786E-5</v>
      </c>
      <c r="T153" s="41">
        <f t="shared" si="53"/>
        <v>9.4061343441919048E-5</v>
      </c>
      <c r="U153" s="42">
        <f t="shared" si="73"/>
        <v>0.15387015197406681</v>
      </c>
      <c r="V153" s="42">
        <f t="shared" si="74"/>
        <v>0.44712405227724422</v>
      </c>
      <c r="W153" s="42">
        <f t="shared" si="75"/>
        <v>0.44290032336300034</v>
      </c>
      <c r="X153" s="42">
        <f t="shared" si="76"/>
        <v>4.223728914243885E-3</v>
      </c>
      <c r="Y153" s="42">
        <f t="shared" si="59"/>
        <v>1.4197873961969752E-3</v>
      </c>
      <c r="Z153" s="10">
        <f t="shared" si="77"/>
        <v>15.094270868815146</v>
      </c>
      <c r="AA153">
        <f t="shared" si="54"/>
        <v>4980981.3640513988</v>
      </c>
      <c r="AB153" s="10">
        <f t="shared" si="55"/>
        <v>4.9809813640513987</v>
      </c>
      <c r="AC153" s="10">
        <f t="shared" si="56"/>
        <v>4.8799813640513987</v>
      </c>
      <c r="AD153" s="3">
        <f t="shared" si="57"/>
        <v>707.75654300963004</v>
      </c>
      <c r="AI153" s="94">
        <f t="shared" si="58"/>
        <v>0.44290032336300034</v>
      </c>
    </row>
    <row r="154" spans="2:35">
      <c r="B154" s="39">
        <f t="shared" si="60"/>
        <v>126</v>
      </c>
      <c r="C154" s="42">
        <f t="shared" si="61"/>
        <v>0.8369784172653133</v>
      </c>
      <c r="D154" s="10">
        <f t="shared" si="62"/>
        <v>4.7030215827345749</v>
      </c>
      <c r="E154" s="40">
        <f t="shared" si="63"/>
        <v>21.673956834530848</v>
      </c>
      <c r="F154" s="40">
        <f t="shared" si="64"/>
        <v>31.08</v>
      </c>
      <c r="G154" s="3">
        <f t="shared" si="65"/>
        <v>219.7041726618784</v>
      </c>
      <c r="H154" s="3">
        <f t="shared" si="66"/>
        <v>81.256230789298584</v>
      </c>
      <c r="I154">
        <f t="shared" si="48"/>
        <v>8.1256230789298584E-5</v>
      </c>
      <c r="J154" s="4">
        <f t="shared" si="67"/>
        <v>368.94895921789634</v>
      </c>
      <c r="K154" s="40">
        <f t="shared" si="68"/>
        <v>4.540562066859823</v>
      </c>
      <c r="L154" s="40">
        <f t="shared" si="49"/>
        <v>1.459437933140177</v>
      </c>
      <c r="M154" s="10">
        <f t="shared" si="69"/>
        <v>4.9809813640513987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13.785531209435575</v>
      </c>
      <c r="Q154" s="42">
        <f t="shared" si="71"/>
        <v>6.3545120590740939E-2</v>
      </c>
      <c r="R154" s="4">
        <f t="shared" si="72"/>
        <v>85622.951377662379</v>
      </c>
      <c r="S154">
        <f t="shared" si="52"/>
        <v>8.5622951377662375E-5</v>
      </c>
      <c r="T154" s="41">
        <f t="shared" si="53"/>
        <v>9.4181420664221459E-5</v>
      </c>
      <c r="U154" s="42">
        <f t="shared" si="73"/>
        <v>0.15365466739478401</v>
      </c>
      <c r="V154" s="42">
        <f t="shared" si="74"/>
        <v>0.44719402051332485</v>
      </c>
      <c r="W154" s="42">
        <f t="shared" si="75"/>
        <v>0.44297000624023974</v>
      </c>
      <c r="X154" s="42">
        <f t="shared" si="76"/>
        <v>4.2240142730851082E-3</v>
      </c>
      <c r="Y154" s="42">
        <f t="shared" si="59"/>
        <v>1.421822776583939E-3</v>
      </c>
      <c r="Z154" s="10">
        <f t="shared" si="77"/>
        <v>15.096637601731087</v>
      </c>
      <c r="AA154">
        <f t="shared" si="54"/>
        <v>4981746.5293663619</v>
      </c>
      <c r="AB154" s="10">
        <f t="shared" si="55"/>
        <v>4.9817465293663616</v>
      </c>
      <c r="AC154" s="10">
        <f t="shared" si="56"/>
        <v>4.8807465293663617</v>
      </c>
      <c r="AD154" s="3">
        <f t="shared" si="57"/>
        <v>707.86751694943609</v>
      </c>
      <c r="AI154" s="94">
        <f t="shared" si="58"/>
        <v>0.44297000624023974</v>
      </c>
    </row>
    <row r="155" spans="2:35">
      <c r="B155" s="39">
        <f t="shared" si="60"/>
        <v>127</v>
      </c>
      <c r="C155" s="42">
        <f t="shared" si="61"/>
        <v>0.8436211031166253</v>
      </c>
      <c r="D155" s="10">
        <f t="shared" si="62"/>
        <v>4.696378896883262</v>
      </c>
      <c r="E155" s="40">
        <f t="shared" si="63"/>
        <v>21.687242206233474</v>
      </c>
      <c r="F155" s="40">
        <f t="shared" si="64"/>
        <v>31.08</v>
      </c>
      <c r="G155" s="3">
        <f t="shared" si="65"/>
        <v>219.65103117506791</v>
      </c>
      <c r="H155" s="3">
        <f t="shared" si="66"/>
        <v>81.256230789298584</v>
      </c>
      <c r="I155">
        <f t="shared" si="48"/>
        <v>8.1256230789298584E-5</v>
      </c>
      <c r="J155" s="4">
        <f t="shared" si="67"/>
        <v>369.40140326042564</v>
      </c>
      <c r="K155" s="40">
        <f t="shared" si="68"/>
        <v>4.5461301819217006</v>
      </c>
      <c r="L155" s="40">
        <f t="shared" si="49"/>
        <v>1.4538698180782994</v>
      </c>
      <c r="M155" s="10">
        <f t="shared" si="69"/>
        <v>4.9817465293663616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13.786206719512535</v>
      </c>
      <c r="Q155" s="42">
        <f t="shared" si="71"/>
        <v>6.4026956238969701E-2</v>
      </c>
      <c r="R155" s="4">
        <f t="shared" si="72"/>
        <v>85502.861315340255</v>
      </c>
      <c r="S155">
        <f t="shared" si="52"/>
        <v>8.5502861315340254E-5</v>
      </c>
      <c r="T155" s="41">
        <f t="shared" si="53"/>
        <v>9.430151072654358E-5</v>
      </c>
      <c r="U155" s="42">
        <f t="shared" si="73"/>
        <v>0.15343915977344386</v>
      </c>
      <c r="V155" s="42">
        <f t="shared" si="74"/>
        <v>0.44726375504253396</v>
      </c>
      <c r="W155" s="42">
        <f t="shared" si="75"/>
        <v>0.44303946250637249</v>
      </c>
      <c r="X155" s="42">
        <f t="shared" si="76"/>
        <v>4.2242925361614669E-3</v>
      </c>
      <c r="Y155" s="42">
        <f t="shared" si="59"/>
        <v>1.4238581913164083E-3</v>
      </c>
      <c r="Z155" s="10">
        <f t="shared" si="77"/>
        <v>15.098996615709858</v>
      </c>
      <c r="AA155">
        <f t="shared" si="54"/>
        <v>4982509.1991471015</v>
      </c>
      <c r="AB155" s="10">
        <f t="shared" si="55"/>
        <v>4.9825091991471018</v>
      </c>
      <c r="AC155" s="10">
        <f t="shared" si="56"/>
        <v>4.8815091991471018</v>
      </c>
      <c r="AD155" s="3">
        <f t="shared" si="57"/>
        <v>707.97812895534469</v>
      </c>
      <c r="AI155" s="94">
        <f t="shared" si="58"/>
        <v>0.44303946250637249</v>
      </c>
    </row>
    <row r="156" spans="2:35">
      <c r="B156" s="39">
        <f t="shared" si="60"/>
        <v>128</v>
      </c>
      <c r="C156" s="42">
        <f t="shared" si="61"/>
        <v>0.85026378896793731</v>
      </c>
      <c r="D156" s="10">
        <f t="shared" si="62"/>
        <v>4.6897362110319492</v>
      </c>
      <c r="E156" s="40">
        <f t="shared" si="63"/>
        <v>21.7005275779361</v>
      </c>
      <c r="F156" s="40">
        <f t="shared" si="64"/>
        <v>31.08</v>
      </c>
      <c r="G156" s="3">
        <f t="shared" si="65"/>
        <v>219.59788968825742</v>
      </c>
      <c r="H156" s="3">
        <f t="shared" si="66"/>
        <v>81.256230789298584</v>
      </c>
      <c r="I156">
        <f t="shared" ref="I156:I219" si="78">H156/1000^2</f>
        <v>8.1256230789298584E-5</v>
      </c>
      <c r="J156" s="4">
        <f t="shared" si="67"/>
        <v>369.85412455023646</v>
      </c>
      <c r="K156" s="40">
        <f t="shared" si="68"/>
        <v>4.5517017089961564</v>
      </c>
      <c r="L156" s="40">
        <f t="shared" ref="L156:L219" si="79">IF((gstar-K156)&lt;0,0,gstar-K156)</f>
        <v>1.4482982910038436</v>
      </c>
      <c r="M156" s="10">
        <f t="shared" si="69"/>
        <v>4.9825091991471018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13.786879956152053</v>
      </c>
      <c r="Q156" s="42">
        <f t="shared" si="71"/>
        <v>6.4508768358349761E-2</v>
      </c>
      <c r="R156" s="4">
        <f t="shared" si="72"/>
        <v>85382.758457198419</v>
      </c>
      <c r="S156">
        <f t="shared" ref="S156:S219" si="82">R156/1000^3</f>
        <v>8.5382758457198417E-5</v>
      </c>
      <c r="T156" s="41">
        <f t="shared" ref="T156:T219" si="83">(vc/1000^3-S156)</f>
        <v>9.4421613584685417E-5</v>
      </c>
      <c r="U156" s="42">
        <f t="shared" si="73"/>
        <v>0.15322362918936538</v>
      </c>
      <c r="V156" s="42">
        <f t="shared" si="74"/>
        <v>0.4473332558670205</v>
      </c>
      <c r="W156" s="42">
        <f t="shared" si="75"/>
        <v>0.4431086922456543</v>
      </c>
      <c r="X156" s="42">
        <f t="shared" si="76"/>
        <v>4.2245636213661952E-3</v>
      </c>
      <c r="Y156" s="42">
        <f t="shared" si="59"/>
        <v>1.4258936372682747E-3</v>
      </c>
      <c r="Z156" s="10">
        <f t="shared" si="77"/>
        <v>15.101347913202211</v>
      </c>
      <c r="AA156">
        <f t="shared" ref="AA156:AA219" si="84">Z156*rat*to+patm*1000000</f>
        <v>4983269.3741859458</v>
      </c>
      <c r="AB156" s="10">
        <f t="shared" ref="AB156:AB219" si="85">AA156/1000000</f>
        <v>4.9832693741859462</v>
      </c>
      <c r="AC156" s="10">
        <f t="shared" ref="AC156:AC219" si="86">AB156-patm</f>
        <v>4.8822693741859462</v>
      </c>
      <c r="AD156" s="3">
        <f t="shared" ref="AD156:AD219" si="87">AC156*1000000/6895</f>
        <v>708.0883791422691</v>
      </c>
      <c r="AI156" s="94">
        <f t="shared" si="58"/>
        <v>0.4431086922456543</v>
      </c>
    </row>
    <row r="157" spans="2:35">
      <c r="B157" s="39">
        <f t="shared" si="60"/>
        <v>129</v>
      </c>
      <c r="C157" s="42">
        <f t="shared" si="61"/>
        <v>0.85690647481924931</v>
      </c>
      <c r="D157" s="10">
        <f t="shared" si="62"/>
        <v>4.6830935251806363</v>
      </c>
      <c r="E157" s="40">
        <f t="shared" si="63"/>
        <v>21.713812949638726</v>
      </c>
      <c r="F157" s="40">
        <f t="shared" si="64"/>
        <v>31.08</v>
      </c>
      <c r="G157" s="3">
        <f t="shared" si="65"/>
        <v>219.54474820144694</v>
      </c>
      <c r="H157" s="3">
        <f t="shared" si="66"/>
        <v>81.256230789298584</v>
      </c>
      <c r="I157">
        <f t="shared" si="78"/>
        <v>8.1256230789298584E-5</v>
      </c>
      <c r="J157" s="4">
        <f t="shared" si="67"/>
        <v>370.30712308732882</v>
      </c>
      <c r="K157" s="40">
        <f t="shared" si="68"/>
        <v>4.5572766480831906</v>
      </c>
      <c r="L157" s="40">
        <f t="shared" si="79"/>
        <v>1.4427233519168094</v>
      </c>
      <c r="M157" s="10">
        <f t="shared" si="69"/>
        <v>4.9832693741859462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13.78755092076044</v>
      </c>
      <c r="Q157" s="42">
        <f t="shared" si="71"/>
        <v>6.4990557030572174E-2</v>
      </c>
      <c r="R157" s="4">
        <f t="shared" si="72"/>
        <v>85262.642847436873</v>
      </c>
      <c r="S157">
        <f t="shared" si="82"/>
        <v>8.5262642847436874E-5</v>
      </c>
      <c r="T157" s="41">
        <f t="shared" si="83"/>
        <v>9.4541729194446959E-5</v>
      </c>
      <c r="U157" s="42">
        <f t="shared" si="73"/>
        <v>0.15300807572186781</v>
      </c>
      <c r="V157" s="42">
        <f t="shared" si="74"/>
        <v>0.4474025229843247</v>
      </c>
      <c r="W157" s="42">
        <f t="shared" si="75"/>
        <v>0.44317769553000724</v>
      </c>
      <c r="X157" s="42">
        <f t="shared" si="76"/>
        <v>4.2248274543174591E-3</v>
      </c>
      <c r="Y157" s="42">
        <f t="shared" si="59"/>
        <v>1.4279291112778592E-3</v>
      </c>
      <c r="Z157" s="10">
        <f t="shared" si="77"/>
        <v>15.10369149628089</v>
      </c>
      <c r="AA157">
        <f t="shared" si="84"/>
        <v>4984027.0551530132</v>
      </c>
      <c r="AB157" s="10">
        <f t="shared" si="85"/>
        <v>4.984027055153013</v>
      </c>
      <c r="AC157" s="10">
        <f t="shared" si="86"/>
        <v>4.8830270551530131</v>
      </c>
      <c r="AD157" s="3">
        <f t="shared" si="87"/>
        <v>708.19826760739863</v>
      </c>
      <c r="AI157" s="94">
        <f t="shared" ref="AI157:AI220" si="88">($M157-patm)*1000000*$I157/SQRT(rat*to)*SQRT(k)*(2/(k+1))^((k+1)/2/(k-1))</f>
        <v>0.44317769553000724</v>
      </c>
    </row>
    <row r="158" spans="2:35">
      <c r="B158" s="39">
        <f t="shared" si="60"/>
        <v>130</v>
      </c>
      <c r="C158" s="42">
        <f t="shared" si="61"/>
        <v>0.86354916067056131</v>
      </c>
      <c r="D158" s="10">
        <f t="shared" si="62"/>
        <v>4.6764508393293234</v>
      </c>
      <c r="E158" s="40">
        <f t="shared" si="63"/>
        <v>21.727098321341352</v>
      </c>
      <c r="F158" s="40">
        <f t="shared" si="64"/>
        <v>31.08</v>
      </c>
      <c r="G158" s="3">
        <f t="shared" si="65"/>
        <v>219.49160671463645</v>
      </c>
      <c r="H158" s="3">
        <f t="shared" si="66"/>
        <v>81.256230789298584</v>
      </c>
      <c r="I158">
        <f t="shared" si="78"/>
        <v>8.1256230789298584E-5</v>
      </c>
      <c r="J158" s="4">
        <f t="shared" si="67"/>
        <v>370.76039887170276</v>
      </c>
      <c r="K158" s="40">
        <f t="shared" si="68"/>
        <v>4.5628549991828047</v>
      </c>
      <c r="L158" s="40">
        <f t="shared" si="79"/>
        <v>1.4371450008171953</v>
      </c>
      <c r="M158" s="10">
        <f t="shared" si="69"/>
        <v>4.984027055153013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13.788219614633256</v>
      </c>
      <c r="Q158" s="42">
        <f t="shared" si="71"/>
        <v>6.5472322337259206E-2</v>
      </c>
      <c r="R158" s="4">
        <f t="shared" si="72"/>
        <v>85142.514530255605</v>
      </c>
      <c r="S158">
        <f t="shared" si="82"/>
        <v>8.5142514530255607E-5</v>
      </c>
      <c r="T158" s="41">
        <f t="shared" si="83"/>
        <v>9.4661857511628227E-5</v>
      </c>
      <c r="U158" s="42">
        <f t="shared" si="73"/>
        <v>0.15279249945027018</v>
      </c>
      <c r="V158" s="42">
        <f t="shared" si="74"/>
        <v>0.44747155638932851</v>
      </c>
      <c r="W158" s="42">
        <f t="shared" si="75"/>
        <v>0.44324647242025972</v>
      </c>
      <c r="X158" s="42">
        <f t="shared" si="76"/>
        <v>4.225083969068788E-3</v>
      </c>
      <c r="Y158" s="42">
        <f t="shared" ref="Y158:Y221" si="89">IF((X158*(Q158-Q157)+Y157)&lt;0,0,X158*(Q158-Q157)+Y157)</f>
        <v>1.4299646101519961E-3</v>
      </c>
      <c r="Z158" s="10">
        <f t="shared" si="77"/>
        <v>15.106027366686099</v>
      </c>
      <c r="AA158">
        <f t="shared" si="84"/>
        <v>4984782.2426109118</v>
      </c>
      <c r="AB158" s="10">
        <f t="shared" si="85"/>
        <v>4.9847822426109119</v>
      </c>
      <c r="AC158" s="10">
        <f t="shared" si="86"/>
        <v>4.8837822426109119</v>
      </c>
      <c r="AD158" s="3">
        <f t="shared" si="87"/>
        <v>708.3077944323295</v>
      </c>
      <c r="AI158" s="94">
        <f t="shared" si="88"/>
        <v>0.44324647242025972</v>
      </c>
    </row>
    <row r="159" spans="2:35">
      <c r="B159" s="39">
        <f t="shared" si="60"/>
        <v>131</v>
      </c>
      <c r="C159" s="42">
        <f t="shared" si="61"/>
        <v>0.87019184652187331</v>
      </c>
      <c r="D159" s="10">
        <f t="shared" si="62"/>
        <v>4.6698081534780105</v>
      </c>
      <c r="E159" s="40">
        <f t="shared" si="63"/>
        <v>21.740383693043977</v>
      </c>
      <c r="F159" s="40">
        <f t="shared" si="64"/>
        <v>31.08</v>
      </c>
      <c r="G159" s="3">
        <f t="shared" si="65"/>
        <v>219.43846522782596</v>
      </c>
      <c r="H159" s="3">
        <f t="shared" si="66"/>
        <v>81.256230789298584</v>
      </c>
      <c r="I159">
        <f t="shared" si="78"/>
        <v>8.1256230789298584E-5</v>
      </c>
      <c r="J159" s="4">
        <f t="shared" si="67"/>
        <v>371.21395190335829</v>
      </c>
      <c r="K159" s="40">
        <f t="shared" si="68"/>
        <v>4.5684367622949971</v>
      </c>
      <c r="L159" s="40">
        <f t="shared" si="79"/>
        <v>1.4315632377050029</v>
      </c>
      <c r="M159" s="10">
        <f t="shared" si="69"/>
        <v>4.9847822426109119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13.788886038968339</v>
      </c>
      <c r="Q159" s="42">
        <f t="shared" si="71"/>
        <v>6.5954064359967882E-2</v>
      </c>
      <c r="R159" s="4">
        <f t="shared" si="72"/>
        <v>85022.373549854616</v>
      </c>
      <c r="S159">
        <f t="shared" si="82"/>
        <v>8.5022373549854609E-5</v>
      </c>
      <c r="T159" s="41">
        <f t="shared" si="83"/>
        <v>9.4781998492029224E-5</v>
      </c>
      <c r="U159" s="42">
        <f t="shared" si="73"/>
        <v>0.15257690045389158</v>
      </c>
      <c r="V159" s="42">
        <f t="shared" si="74"/>
        <v>0.44754035607348602</v>
      </c>
      <c r="W159" s="42">
        <f t="shared" si="75"/>
        <v>0.44331502296748149</v>
      </c>
      <c r="X159" s="42">
        <f t="shared" si="76"/>
        <v>4.2253331060045363E-3</v>
      </c>
      <c r="Y159" s="42">
        <f t="shared" si="89"/>
        <v>1.4320001306691007E-3</v>
      </c>
      <c r="Z159" s="10">
        <f t="shared" si="77"/>
        <v>15.108355525859965</v>
      </c>
      <c r="AA159">
        <f t="shared" si="84"/>
        <v>4985534.9370258823</v>
      </c>
      <c r="AB159" s="10">
        <f t="shared" si="85"/>
        <v>4.9855349370258821</v>
      </c>
      <c r="AC159" s="10">
        <f t="shared" si="86"/>
        <v>4.8845349370258822</v>
      </c>
      <c r="AD159" s="3">
        <f t="shared" si="87"/>
        <v>708.41695968468196</v>
      </c>
      <c r="AI159" s="94">
        <f t="shared" si="88"/>
        <v>0.44331502296748149</v>
      </c>
    </row>
    <row r="160" spans="2:35">
      <c r="B160" s="39">
        <f t="shared" si="60"/>
        <v>132</v>
      </c>
      <c r="C160" s="42">
        <f t="shared" si="61"/>
        <v>0.87683453237318532</v>
      </c>
      <c r="D160" s="10">
        <f t="shared" si="62"/>
        <v>4.6631654676266976</v>
      </c>
      <c r="E160" s="40">
        <f t="shared" si="63"/>
        <v>21.753669064746603</v>
      </c>
      <c r="F160" s="40">
        <f t="shared" si="64"/>
        <v>31.08</v>
      </c>
      <c r="G160" s="3">
        <f t="shared" si="65"/>
        <v>219.38532374101547</v>
      </c>
      <c r="H160" s="3">
        <f t="shared" si="66"/>
        <v>81.256230789298584</v>
      </c>
      <c r="I160">
        <f t="shared" si="78"/>
        <v>8.1256230789298584E-5</v>
      </c>
      <c r="J160" s="4">
        <f t="shared" si="67"/>
        <v>371.6677821822953</v>
      </c>
      <c r="K160" s="40">
        <f t="shared" si="68"/>
        <v>4.5740219374197677</v>
      </c>
      <c r="L160" s="40">
        <f t="shared" si="79"/>
        <v>1.4259780625802323</v>
      </c>
      <c r="M160" s="10">
        <f t="shared" si="69"/>
        <v>4.9855349370258821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13.789550194875684</v>
      </c>
      <c r="Q160" s="42">
        <f t="shared" si="71"/>
        <v>6.6435783180193109E-2</v>
      </c>
      <c r="R160" s="4">
        <f t="shared" si="72"/>
        <v>84902.219950433922</v>
      </c>
      <c r="S160">
        <f t="shared" si="82"/>
        <v>8.4902219950433919E-5</v>
      </c>
      <c r="T160" s="41">
        <f t="shared" si="83"/>
        <v>9.4902152091449915E-5</v>
      </c>
      <c r="U160" s="42">
        <f t="shared" si="73"/>
        <v>0.15236127881205119</v>
      </c>
      <c r="V160" s="42">
        <f t="shared" si="74"/>
        <v>0.44760892202545033</v>
      </c>
      <c r="W160" s="42">
        <f t="shared" si="75"/>
        <v>0.44338334721399453</v>
      </c>
      <c r="X160" s="42">
        <f t="shared" si="76"/>
        <v>4.2255748114558012E-3</v>
      </c>
      <c r="Y160" s="42">
        <f t="shared" si="89"/>
        <v>1.4340356695820486E-3</v>
      </c>
      <c r="Z160" s="10">
        <f t="shared" si="77"/>
        <v>15.110675974978719</v>
      </c>
      <c r="AA160">
        <f t="shared" si="84"/>
        <v>4986285.1387782004</v>
      </c>
      <c r="AB160" s="10">
        <f t="shared" si="85"/>
        <v>4.9862851387782001</v>
      </c>
      <c r="AC160" s="10">
        <f t="shared" si="86"/>
        <v>4.8852851387782001</v>
      </c>
      <c r="AD160" s="3">
        <f t="shared" si="87"/>
        <v>708.52576341960844</v>
      </c>
      <c r="AI160" s="94">
        <f t="shared" si="88"/>
        <v>0.44338334721399453</v>
      </c>
    </row>
    <row r="161" spans="2:35">
      <c r="B161" s="39">
        <f t="shared" si="60"/>
        <v>133</v>
      </c>
      <c r="C161" s="42">
        <f t="shared" si="61"/>
        <v>0.88347721822449732</v>
      </c>
      <c r="D161" s="10">
        <f t="shared" si="62"/>
        <v>4.6565227817753847</v>
      </c>
      <c r="E161" s="40">
        <f t="shared" si="63"/>
        <v>21.766954436449229</v>
      </c>
      <c r="F161" s="40">
        <f t="shared" si="64"/>
        <v>31.08</v>
      </c>
      <c r="G161" s="3">
        <f t="shared" si="65"/>
        <v>219.33218225420498</v>
      </c>
      <c r="H161" s="3">
        <f t="shared" si="66"/>
        <v>81.256230789298584</v>
      </c>
      <c r="I161">
        <f t="shared" si="78"/>
        <v>8.1256230789298584E-5</v>
      </c>
      <c r="J161" s="4">
        <f t="shared" si="67"/>
        <v>372.12188970851395</v>
      </c>
      <c r="K161" s="40">
        <f t="shared" si="68"/>
        <v>4.5796105245571184</v>
      </c>
      <c r="L161" s="40">
        <f t="shared" si="79"/>
        <v>1.4203894754428816</v>
      </c>
      <c r="M161" s="10">
        <f t="shared" si="69"/>
        <v>4.9862851387782001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13.790212083386679</v>
      </c>
      <c r="Q161" s="42">
        <f t="shared" si="71"/>
        <v>6.6917478879370537E-2</v>
      </c>
      <c r="R161" s="4">
        <f t="shared" si="72"/>
        <v>84782.053776193483</v>
      </c>
      <c r="S161">
        <f t="shared" si="82"/>
        <v>8.4782053776193489E-5</v>
      </c>
      <c r="T161" s="41">
        <f t="shared" si="83"/>
        <v>9.5022318265690345E-5</v>
      </c>
      <c r="U161" s="42">
        <f t="shared" si="73"/>
        <v>0.15214563460406802</v>
      </c>
      <c r="V161" s="42">
        <f t="shared" si="74"/>
        <v>0.44767725423212174</v>
      </c>
      <c r="W161" s="42">
        <f t="shared" si="75"/>
        <v>0.44345144519431756</v>
      </c>
      <c r="X161" s="42">
        <f t="shared" si="76"/>
        <v>4.2258090378041735E-3</v>
      </c>
      <c r="Y161" s="42">
        <f t="shared" si="89"/>
        <v>1.436071223621104E-3</v>
      </c>
      <c r="Z161" s="10">
        <f t="shared" si="77"/>
        <v>15.112988714985134</v>
      </c>
      <c r="AA161">
        <f t="shared" si="84"/>
        <v>4987032.8481726646</v>
      </c>
      <c r="AB161" s="10">
        <f t="shared" si="85"/>
        <v>4.9870328481726647</v>
      </c>
      <c r="AC161" s="10">
        <f t="shared" si="86"/>
        <v>4.8860328481726647</v>
      </c>
      <c r="AD161" s="3">
        <f t="shared" si="87"/>
        <v>708.63420568131471</v>
      </c>
      <c r="AI161" s="94">
        <f t="shared" si="88"/>
        <v>0.44345144519431756</v>
      </c>
    </row>
    <row r="162" spans="2:35">
      <c r="B162" s="39">
        <f t="shared" si="60"/>
        <v>134</v>
      </c>
      <c r="C162" s="42">
        <f t="shared" si="61"/>
        <v>0.89011990407580932</v>
      </c>
      <c r="D162" s="10">
        <f t="shared" si="62"/>
        <v>4.6498800959240718</v>
      </c>
      <c r="E162" s="40">
        <f t="shared" si="63"/>
        <v>21.780239808151855</v>
      </c>
      <c r="F162" s="40">
        <f t="shared" si="64"/>
        <v>31.08</v>
      </c>
      <c r="G162" s="3">
        <f t="shared" si="65"/>
        <v>219.27904076739449</v>
      </c>
      <c r="H162" s="3">
        <f t="shared" si="66"/>
        <v>81.256230789298584</v>
      </c>
      <c r="I162">
        <f t="shared" si="78"/>
        <v>8.1256230789298584E-5</v>
      </c>
      <c r="J162" s="4">
        <f t="shared" si="67"/>
        <v>372.57627448201413</v>
      </c>
      <c r="K162" s="40">
        <f t="shared" si="68"/>
        <v>4.5852025237070473</v>
      </c>
      <c r="L162" s="40">
        <f t="shared" si="79"/>
        <v>1.4147974762929527</v>
      </c>
      <c r="M162" s="10">
        <f t="shared" si="69"/>
        <v>4.9870328481726647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13.790871705463397</v>
      </c>
      <c r="Q162" s="42">
        <f t="shared" si="71"/>
        <v>6.7399151538879112E-2</v>
      </c>
      <c r="R162" s="4">
        <f t="shared" si="72"/>
        <v>84661.875071333314</v>
      </c>
      <c r="S162">
        <f t="shared" si="82"/>
        <v>8.4661875071333315E-5</v>
      </c>
      <c r="T162" s="41">
        <f t="shared" si="83"/>
        <v>9.5142496970550519E-5</v>
      </c>
      <c r="U162" s="42">
        <f t="shared" si="73"/>
        <v>0.15192996790926117</v>
      </c>
      <c r="V162" s="42">
        <f t="shared" si="74"/>
        <v>0.44774535267766158</v>
      </c>
      <c r="W162" s="42">
        <f t="shared" si="75"/>
        <v>0.44351931693611796</v>
      </c>
      <c r="X162" s="42">
        <f t="shared" si="76"/>
        <v>4.2260357415436212E-3</v>
      </c>
      <c r="Y162" s="42">
        <f t="shared" si="89"/>
        <v>1.4381067894959115E-3</v>
      </c>
      <c r="Z162" s="10">
        <f t="shared" si="77"/>
        <v>15.115293746610929</v>
      </c>
      <c r="AA162">
        <f t="shared" si="84"/>
        <v>4987778.0654458404</v>
      </c>
      <c r="AB162" s="10">
        <f t="shared" si="85"/>
        <v>4.9877780654458403</v>
      </c>
      <c r="AC162" s="10">
        <f t="shared" si="86"/>
        <v>4.8867780654458404</v>
      </c>
      <c r="AD162" s="3">
        <f t="shared" si="87"/>
        <v>708.74228650411033</v>
      </c>
      <c r="AI162" s="94">
        <f t="shared" si="88"/>
        <v>0.44351931693611796</v>
      </c>
    </row>
    <row r="163" spans="2:35">
      <c r="B163" s="39">
        <f t="shared" si="60"/>
        <v>135</v>
      </c>
      <c r="C163" s="42">
        <f t="shared" si="61"/>
        <v>0.89676258992712132</v>
      </c>
      <c r="D163" s="10">
        <f t="shared" si="62"/>
        <v>4.6432374100727589</v>
      </c>
      <c r="E163" s="40">
        <f t="shared" si="63"/>
        <v>21.79352517985448</v>
      </c>
      <c r="F163" s="40">
        <f t="shared" si="64"/>
        <v>31.08</v>
      </c>
      <c r="G163" s="3">
        <f t="shared" si="65"/>
        <v>219.225899280584</v>
      </c>
      <c r="H163" s="3">
        <f t="shared" si="66"/>
        <v>81.256230789298584</v>
      </c>
      <c r="I163">
        <f t="shared" si="78"/>
        <v>8.1256230789298584E-5</v>
      </c>
      <c r="J163" s="4">
        <f t="shared" si="67"/>
        <v>373.0309365027959</v>
      </c>
      <c r="K163" s="40">
        <f t="shared" si="68"/>
        <v>4.5907979348695553</v>
      </c>
      <c r="L163" s="40">
        <f t="shared" si="79"/>
        <v>1.4092020651304447</v>
      </c>
      <c r="M163" s="10">
        <f t="shared" si="69"/>
        <v>4.9877780654458403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13.791529062005017</v>
      </c>
      <c r="Q163" s="42">
        <f t="shared" si="71"/>
        <v>6.7880801240043309E-2</v>
      </c>
      <c r="R163" s="4">
        <f t="shared" si="72"/>
        <v>84541.683880053417</v>
      </c>
      <c r="S163">
        <f t="shared" si="82"/>
        <v>8.454168388005342E-5</v>
      </c>
      <c r="T163" s="41">
        <f t="shared" si="83"/>
        <v>9.5262688161830414E-5</v>
      </c>
      <c r="U163" s="42">
        <f t="shared" si="73"/>
        <v>0.15171427880694985</v>
      </c>
      <c r="V163" s="42">
        <f t="shared" si="74"/>
        <v>0.44781321734441959</v>
      </c>
      <c r="W163" s="42">
        <f t="shared" si="75"/>
        <v>0.44358696246086959</v>
      </c>
      <c r="X163" s="42">
        <f t="shared" si="76"/>
        <v>4.2262548835499958E-3</v>
      </c>
      <c r="Y163" s="42">
        <f t="shared" si="89"/>
        <v>1.4401423638976171E-3</v>
      </c>
      <c r="Z163" s="10">
        <f t="shared" si="77"/>
        <v>15.117591070400312</v>
      </c>
      <c r="AA163">
        <f t="shared" si="84"/>
        <v>4988520.7907736693</v>
      </c>
      <c r="AB163" s="10">
        <f t="shared" si="85"/>
        <v>4.9885207907736691</v>
      </c>
      <c r="AC163" s="10">
        <f t="shared" si="86"/>
        <v>4.8875207907736691</v>
      </c>
      <c r="AD163" s="3">
        <f t="shared" si="87"/>
        <v>708.85000591351263</v>
      </c>
      <c r="AI163" s="94">
        <f t="shared" si="88"/>
        <v>0.44358696246086959</v>
      </c>
    </row>
    <row r="164" spans="2:35">
      <c r="B164" s="39">
        <f t="shared" si="60"/>
        <v>136</v>
      </c>
      <c r="C164" s="42">
        <f t="shared" si="61"/>
        <v>0.90340527577843333</v>
      </c>
      <c r="D164" s="10">
        <f t="shared" si="62"/>
        <v>4.636594724221446</v>
      </c>
      <c r="E164" s="40">
        <f t="shared" si="63"/>
        <v>21.806810551557106</v>
      </c>
      <c r="F164" s="40">
        <f t="shared" si="64"/>
        <v>31.08</v>
      </c>
      <c r="G164" s="3">
        <f t="shared" si="65"/>
        <v>219.17275779377351</v>
      </c>
      <c r="H164" s="3">
        <f t="shared" si="66"/>
        <v>81.256230789298584</v>
      </c>
      <c r="I164">
        <f t="shared" si="78"/>
        <v>8.1256230789298584E-5</v>
      </c>
      <c r="J164" s="4">
        <f t="shared" si="67"/>
        <v>373.4858757708592</v>
      </c>
      <c r="K164" s="40">
        <f t="shared" si="68"/>
        <v>4.5963967580446417</v>
      </c>
      <c r="L164" s="40">
        <f t="shared" si="79"/>
        <v>1.4036032419553583</v>
      </c>
      <c r="M164" s="10">
        <f t="shared" si="69"/>
        <v>4.9885207907736691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13.79218415385458</v>
      </c>
      <c r="Q164" s="42">
        <f t="shared" si="71"/>
        <v>6.8362428064135242E-2</v>
      </c>
      <c r="R164" s="4">
        <f t="shared" si="72"/>
        <v>84421.480246553809</v>
      </c>
      <c r="S164">
        <f t="shared" si="82"/>
        <v>8.4421480246553812E-5</v>
      </c>
      <c r="T164" s="41">
        <f t="shared" si="83"/>
        <v>9.5382891795330022E-5</v>
      </c>
      <c r="U164" s="42">
        <f t="shared" si="73"/>
        <v>0.15149856737645315</v>
      </c>
      <c r="V164" s="42">
        <f t="shared" si="74"/>
        <v>0.44788084821356705</v>
      </c>
      <c r="W164" s="42">
        <f t="shared" si="75"/>
        <v>0.44365438178454292</v>
      </c>
      <c r="X164" s="42">
        <f t="shared" si="76"/>
        <v>4.2264664290241338E-3</v>
      </c>
      <c r="Y164" s="42">
        <f t="shared" si="89"/>
        <v>1.4421779435009592E-3</v>
      </c>
      <c r="Z164" s="10">
        <f t="shared" si="77"/>
        <v>15.119880686733055</v>
      </c>
      <c r="AA164">
        <f t="shared" si="84"/>
        <v>4989261.0242789323</v>
      </c>
      <c r="AB164" s="10">
        <f t="shared" si="85"/>
        <v>4.9892610242789326</v>
      </c>
      <c r="AC164" s="10">
        <f t="shared" si="86"/>
        <v>4.8882610242789326</v>
      </c>
      <c r="AD164" s="3">
        <f t="shared" si="87"/>
        <v>708.95736392732886</v>
      </c>
      <c r="AI164" s="94">
        <f t="shared" si="88"/>
        <v>0.44365438178454292</v>
      </c>
    </row>
    <row r="165" spans="2:35">
      <c r="B165" s="39">
        <f t="shared" si="60"/>
        <v>137</v>
      </c>
      <c r="C165" s="42">
        <f t="shared" si="61"/>
        <v>0.91004796162974533</v>
      </c>
      <c r="D165" s="10">
        <f t="shared" si="62"/>
        <v>4.6299520383701331</v>
      </c>
      <c r="E165" s="40">
        <f t="shared" si="63"/>
        <v>21.820095923259732</v>
      </c>
      <c r="F165" s="40">
        <f t="shared" si="64"/>
        <v>31.08</v>
      </c>
      <c r="G165" s="3">
        <f t="shared" si="65"/>
        <v>219.11961630696302</v>
      </c>
      <c r="H165" s="3">
        <f t="shared" si="66"/>
        <v>81.256230789298584</v>
      </c>
      <c r="I165">
        <f t="shared" si="78"/>
        <v>8.1256230789298584E-5</v>
      </c>
      <c r="J165" s="4">
        <f t="shared" si="67"/>
        <v>373.94109228620408</v>
      </c>
      <c r="K165" s="40">
        <f t="shared" si="68"/>
        <v>4.6019989932323071</v>
      </c>
      <c r="L165" s="40">
        <f t="shared" si="79"/>
        <v>1.3980010067676929</v>
      </c>
      <c r="M165" s="10">
        <f t="shared" si="69"/>
        <v>4.9892610242789326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13.792836981805596</v>
      </c>
      <c r="Q165" s="42">
        <f t="shared" si="71"/>
        <v>6.8844032092376467E-2</v>
      </c>
      <c r="R165" s="4">
        <f t="shared" si="72"/>
        <v>84301.264215034447</v>
      </c>
      <c r="S165">
        <f t="shared" si="82"/>
        <v>8.4301264215034445E-5</v>
      </c>
      <c r="T165" s="41">
        <f t="shared" si="83"/>
        <v>9.5503107826849388E-5</v>
      </c>
      <c r="U165" s="42">
        <f t="shared" si="73"/>
        <v>0.15128283369709003</v>
      </c>
      <c r="V165" s="42">
        <f t="shared" si="74"/>
        <v>0.44794824526480198</v>
      </c>
      <c r="W165" s="42">
        <f t="shared" si="75"/>
        <v>0.44372157491828346</v>
      </c>
      <c r="X165" s="42">
        <f t="shared" si="76"/>
        <v>4.226670346518524E-3</v>
      </c>
      <c r="Y165" s="42">
        <f t="shared" si="89"/>
        <v>1.4442135249658902E-3</v>
      </c>
      <c r="Z165" s="10">
        <f t="shared" si="77"/>
        <v>15.12216259584245</v>
      </c>
      <c r="AA165">
        <f t="shared" si="84"/>
        <v>4989998.7660370525</v>
      </c>
      <c r="AB165" s="10">
        <f t="shared" si="85"/>
        <v>4.9899987660370524</v>
      </c>
      <c r="AC165" s="10">
        <f t="shared" si="86"/>
        <v>4.8889987660370524</v>
      </c>
      <c r="AD165" s="3">
        <f t="shared" si="87"/>
        <v>709.06436055649783</v>
      </c>
      <c r="AI165" s="94">
        <f t="shared" si="88"/>
        <v>0.44372157491828346</v>
      </c>
    </row>
    <row r="166" spans="2:35">
      <c r="B166" s="39">
        <f t="shared" si="60"/>
        <v>138</v>
      </c>
      <c r="C166" s="42">
        <f t="shared" si="61"/>
        <v>0.91669064748105733</v>
      </c>
      <c r="D166" s="10">
        <f t="shared" si="62"/>
        <v>4.6233093525188202</v>
      </c>
      <c r="E166" s="40">
        <f t="shared" si="63"/>
        <v>21.833381294962358</v>
      </c>
      <c r="F166" s="40">
        <f t="shared" si="64"/>
        <v>31.08</v>
      </c>
      <c r="G166" s="3">
        <f t="shared" si="65"/>
        <v>219.06647482015254</v>
      </c>
      <c r="H166" s="3">
        <f t="shared" si="66"/>
        <v>81.256230789298584</v>
      </c>
      <c r="I166">
        <f t="shared" si="78"/>
        <v>8.1256230789298584E-5</v>
      </c>
      <c r="J166" s="4">
        <f t="shared" si="67"/>
        <v>374.3965860488305</v>
      </c>
      <c r="K166" s="40">
        <f t="shared" si="68"/>
        <v>4.6076046404325508</v>
      </c>
      <c r="L166" s="40">
        <f t="shared" si="79"/>
        <v>1.3923953595674492</v>
      </c>
      <c r="M166" s="10">
        <f t="shared" si="69"/>
        <v>4.9899987660370524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13.793487546607189</v>
      </c>
      <c r="Q166" s="42">
        <f t="shared" si="71"/>
        <v>6.932561340593961E-2</v>
      </c>
      <c r="R166" s="4">
        <f t="shared" si="72"/>
        <v>84181.035829695378</v>
      </c>
      <c r="S166">
        <f t="shared" si="82"/>
        <v>8.4181035829695384E-5</v>
      </c>
      <c r="T166" s="41">
        <f t="shared" si="83"/>
        <v>9.562333621218845E-5</v>
      </c>
      <c r="U166" s="42">
        <f t="shared" si="73"/>
        <v>0.15106707784817983</v>
      </c>
      <c r="V166" s="42">
        <f t="shared" si="74"/>
        <v>0.44801540847559329</v>
      </c>
      <c r="W166" s="42">
        <f t="shared" si="75"/>
        <v>0.44378854186893724</v>
      </c>
      <c r="X166" s="42">
        <f t="shared" si="76"/>
        <v>4.2268666066560545E-3</v>
      </c>
      <c r="Y166" s="42">
        <f t="shared" si="89"/>
        <v>1.4462491049385797E-3</v>
      </c>
      <c r="Z166" s="10">
        <f t="shared" si="77"/>
        <v>15.124436797826723</v>
      </c>
      <c r="AA166">
        <f t="shared" si="84"/>
        <v>4990734.0160797872</v>
      </c>
      <c r="AB166" s="10">
        <f t="shared" si="85"/>
        <v>4.9907340160797871</v>
      </c>
      <c r="AC166" s="10">
        <f t="shared" si="86"/>
        <v>4.8897340160797871</v>
      </c>
      <c r="AD166" s="3">
        <f t="shared" si="87"/>
        <v>709.17099580562535</v>
      </c>
      <c r="AI166" s="94">
        <f t="shared" si="88"/>
        <v>0.44378854186893724</v>
      </c>
    </row>
    <row r="167" spans="2:35">
      <c r="B167" s="39">
        <f t="shared" si="60"/>
        <v>139</v>
      </c>
      <c r="C167" s="42">
        <f t="shared" si="61"/>
        <v>0.92333333333236933</v>
      </c>
      <c r="D167" s="10">
        <f t="shared" si="62"/>
        <v>4.6166666666675074</v>
      </c>
      <c r="E167" s="40">
        <f t="shared" si="63"/>
        <v>21.846666666664984</v>
      </c>
      <c r="F167" s="40">
        <f t="shared" si="64"/>
        <v>31.08</v>
      </c>
      <c r="G167" s="3">
        <f t="shared" si="65"/>
        <v>219.01333333334205</v>
      </c>
      <c r="H167" s="3">
        <f t="shared" si="66"/>
        <v>81.256230789298584</v>
      </c>
      <c r="I167">
        <f t="shared" si="78"/>
        <v>8.1256230789298584E-5</v>
      </c>
      <c r="J167" s="4">
        <f t="shared" si="67"/>
        <v>374.85235705873851</v>
      </c>
      <c r="K167" s="40">
        <f t="shared" si="68"/>
        <v>4.6132136996453745</v>
      </c>
      <c r="L167" s="40">
        <f t="shared" si="79"/>
        <v>1.3867863003546255</v>
      </c>
      <c r="M167" s="10">
        <f t="shared" si="69"/>
        <v>4.9907340160797871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13.794135848967372</v>
      </c>
      <c r="Q167" s="42">
        <f t="shared" si="71"/>
        <v>6.9807172085949942E-2</v>
      </c>
      <c r="R167" s="4">
        <f t="shared" si="72"/>
        <v>84060.79513473656</v>
      </c>
      <c r="S167">
        <f t="shared" si="82"/>
        <v>8.4060795134736555E-5</v>
      </c>
      <c r="T167" s="41">
        <f t="shared" si="83"/>
        <v>9.5743576907147279E-5</v>
      </c>
      <c r="U167" s="42">
        <f t="shared" si="73"/>
        <v>0.1508512999090415</v>
      </c>
      <c r="V167" s="42">
        <f t="shared" si="74"/>
        <v>0.44808233782369589</v>
      </c>
      <c r="W167" s="42">
        <f t="shared" si="75"/>
        <v>0.44385528263938712</v>
      </c>
      <c r="X167" s="42">
        <f t="shared" si="76"/>
        <v>4.22705518430877E-3</v>
      </c>
      <c r="Y167" s="42">
        <f t="shared" si="89"/>
        <v>1.4482846800534662E-3</v>
      </c>
      <c r="Z167" s="10">
        <f t="shared" si="77"/>
        <v>15.126703292671234</v>
      </c>
      <c r="AA167">
        <f t="shared" si="84"/>
        <v>4991466.7744024023</v>
      </c>
      <c r="AB167" s="10">
        <f t="shared" si="85"/>
        <v>4.9914667744024026</v>
      </c>
      <c r="AC167" s="10">
        <f t="shared" si="86"/>
        <v>4.8904667744024026</v>
      </c>
      <c r="AD167" s="3">
        <f t="shared" si="87"/>
        <v>709.27726967402498</v>
      </c>
      <c r="AI167" s="94">
        <f t="shared" si="88"/>
        <v>0.44385528263938712</v>
      </c>
    </row>
    <row r="168" spans="2:35">
      <c r="B168" s="39">
        <f t="shared" ref="B168:B231" si="90">1+B167</f>
        <v>140</v>
      </c>
      <c r="C168" s="42">
        <f t="shared" ref="C168:C231" si="91">xincp+C167</f>
        <v>0.92997601918368134</v>
      </c>
      <c r="D168" s="10">
        <f t="shared" ref="D168:D231" si="92">(F168-E168)/2</f>
        <v>4.6100239808161945</v>
      </c>
      <c r="E168" s="40">
        <f t="shared" ref="E168:E231" si="93">E167+ci*2*xincp</f>
        <v>21.859952038367609</v>
      </c>
      <c r="F168" s="40">
        <f t="shared" ref="F168:F231" si="94">F167-osi*2*xincp</f>
        <v>31.08</v>
      </c>
      <c r="G168" s="3">
        <f t="shared" ref="G168:G231" si="95">G167-ei*n*2*xincp</f>
        <v>218.96019184653156</v>
      </c>
      <c r="H168" s="3">
        <f t="shared" ref="H168:H231" si="96">PI()/4*(dto+erate*(two-D168)/two)^2</f>
        <v>81.256230789298584</v>
      </c>
      <c r="I168">
        <f t="shared" si="78"/>
        <v>8.1256230789298584E-5</v>
      </c>
      <c r="J168" s="4">
        <f t="shared" ref="J168:J231" si="97">PI()/4*dc^2-PI()/4*(F168^2-E168^2)</f>
        <v>375.3084053159281</v>
      </c>
      <c r="K168" s="40">
        <f t="shared" ref="K168:K231" si="98">J168/H168</f>
        <v>4.6188261708707765</v>
      </c>
      <c r="L168" s="40">
        <f t="shared" si="79"/>
        <v>1.3811738291292235</v>
      </c>
      <c r="M168" s="10">
        <f t="shared" ref="M168:M231" si="99">AB167</f>
        <v>4.9914667744024026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13.794781889559404</v>
      </c>
      <c r="Q168" s="42">
        <f t="shared" ref="Q168:Q231" si="101">xincp/P168+Q167</f>
        <v>7.028870821348665E-2</v>
      </c>
      <c r="R168" s="4">
        <f t="shared" ref="R168:R231" si="102">PI()/4*(F168^2-E168^2)*G168</f>
        <v>83940.542174357994</v>
      </c>
      <c r="S168">
        <f t="shared" si="82"/>
        <v>8.3940542174357994E-5</v>
      </c>
      <c r="T168" s="41">
        <f t="shared" si="83"/>
        <v>9.586382986752584E-5</v>
      </c>
      <c r="U168" s="42">
        <f t="shared" ref="U168:U231" si="103">rhopgrain*R168/1000^2</f>
        <v>0.15063549995899414</v>
      </c>
      <c r="V168" s="42">
        <f t="shared" ref="V168:V231" si="104">(U167-U168)/(Q168-Q167)</f>
        <v>0.44814903328496819</v>
      </c>
      <c r="W168" s="42">
        <f t="shared" ref="W168:W231" si="105">IF(V168&lt;AI168,IF(AB167&gt;pbd,AI168,0),AI168)</f>
        <v>0.44392179722920355</v>
      </c>
      <c r="X168" s="42">
        <f t="shared" ref="X168:X231" si="106">V168-W168</f>
        <v>4.2272360557646382E-3</v>
      </c>
      <c r="Y168" s="42">
        <f t="shared" si="89"/>
        <v>1.4503202469339426E-3</v>
      </c>
      <c r="Z168" s="10">
        <f t="shared" ref="Z168:Z231" si="107">Y168/T168</f>
        <v>15.128962080256331</v>
      </c>
      <c r="AA168">
        <f t="shared" si="84"/>
        <v>4992197.0409662146</v>
      </c>
      <c r="AB168" s="10">
        <f t="shared" si="85"/>
        <v>4.9921970409662144</v>
      </c>
      <c r="AC168" s="10">
        <f t="shared" si="86"/>
        <v>4.8911970409662144</v>
      </c>
      <c r="AD168" s="3">
        <f t="shared" si="87"/>
        <v>709.38318215608626</v>
      </c>
      <c r="AI168" s="94">
        <f t="shared" si="88"/>
        <v>0.44392179722920355</v>
      </c>
    </row>
    <row r="169" spans="2:35">
      <c r="B169" s="39">
        <f t="shared" si="90"/>
        <v>141</v>
      </c>
      <c r="C169" s="42">
        <f t="shared" si="91"/>
        <v>0.93661870503499334</v>
      </c>
      <c r="D169" s="10">
        <f t="shared" si="92"/>
        <v>4.6033812949648816</v>
      </c>
      <c r="E169" s="40">
        <f t="shared" si="93"/>
        <v>21.873237410070235</v>
      </c>
      <c r="F169" s="40">
        <f t="shared" si="94"/>
        <v>31.08</v>
      </c>
      <c r="G169" s="3">
        <f t="shared" si="95"/>
        <v>218.90705035972107</v>
      </c>
      <c r="H169" s="3">
        <f t="shared" si="96"/>
        <v>81.256230789298584</v>
      </c>
      <c r="I169">
        <f t="shared" si="78"/>
        <v>8.1256230789298584E-5</v>
      </c>
      <c r="J169" s="4">
        <f t="shared" si="97"/>
        <v>375.76473082039917</v>
      </c>
      <c r="K169" s="40">
        <f t="shared" si="98"/>
        <v>4.6244420541087567</v>
      </c>
      <c r="L169" s="40">
        <f t="shared" si="79"/>
        <v>1.3755579458912433</v>
      </c>
      <c r="M169" s="10">
        <f t="shared" si="99"/>
        <v>4.9921970409662144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13.795425669024043</v>
      </c>
      <c r="Q169" s="42">
        <f t="shared" si="101"/>
        <v>7.077022186958408E-2</v>
      </c>
      <c r="R169" s="4">
        <f t="shared" si="102"/>
        <v>83820.276992759711</v>
      </c>
      <c r="S169">
        <f t="shared" si="82"/>
        <v>8.382027699275971E-5</v>
      </c>
      <c r="T169" s="41">
        <f t="shared" si="83"/>
        <v>9.5984095049124124E-5</v>
      </c>
      <c r="U169" s="42">
        <f t="shared" si="103"/>
        <v>0.15041967807735693</v>
      </c>
      <c r="V169" s="42">
        <f t="shared" si="104"/>
        <v>0.44821549483436313</v>
      </c>
      <c r="W169" s="42">
        <f t="shared" si="105"/>
        <v>0.44398808563487502</v>
      </c>
      <c r="X169" s="42">
        <f t="shared" si="106"/>
        <v>4.227409199488108E-3</v>
      </c>
      <c r="Y169" s="42">
        <f t="shared" si="89"/>
        <v>1.4523558021934081E-3</v>
      </c>
      <c r="Z169" s="10">
        <f t="shared" si="107"/>
        <v>15.131213160368919</v>
      </c>
      <c r="AA169">
        <f t="shared" si="84"/>
        <v>4992924.8157023313</v>
      </c>
      <c r="AB169" s="10">
        <f t="shared" si="85"/>
        <v>4.9929248157023309</v>
      </c>
      <c r="AC169" s="10">
        <f t="shared" si="86"/>
        <v>4.891924815702331</v>
      </c>
      <c r="AD169" s="3">
        <f t="shared" si="87"/>
        <v>709.48873324181739</v>
      </c>
      <c r="AI169" s="94">
        <f t="shared" si="88"/>
        <v>0.44398808563487502</v>
      </c>
    </row>
    <row r="170" spans="2:35">
      <c r="B170" s="39">
        <f t="shared" si="90"/>
        <v>142</v>
      </c>
      <c r="C170" s="42">
        <f t="shared" si="91"/>
        <v>0.94326139088630534</v>
      </c>
      <c r="D170" s="10">
        <f t="shared" si="92"/>
        <v>4.5967386091135687</v>
      </c>
      <c r="E170" s="40">
        <f t="shared" si="93"/>
        <v>21.886522781772861</v>
      </c>
      <c r="F170" s="40">
        <f t="shared" si="94"/>
        <v>31.08</v>
      </c>
      <c r="G170" s="3">
        <f t="shared" si="95"/>
        <v>218.85390887291058</v>
      </c>
      <c r="H170" s="3">
        <f t="shared" si="96"/>
        <v>81.256230789298584</v>
      </c>
      <c r="I170">
        <f t="shared" si="78"/>
        <v>8.1256230789298584E-5</v>
      </c>
      <c r="J170" s="4">
        <f t="shared" si="97"/>
        <v>376.22133357215188</v>
      </c>
      <c r="K170" s="40">
        <f t="shared" si="98"/>
        <v>4.630061349359317</v>
      </c>
      <c r="L170" s="40">
        <f t="shared" si="79"/>
        <v>1.369938650640683</v>
      </c>
      <c r="M170" s="10">
        <f t="shared" si="99"/>
        <v>4.9929248157023309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13.796067187972865</v>
      </c>
      <c r="Q170" s="42">
        <f t="shared" si="101"/>
        <v>7.1251713135232819E-2</v>
      </c>
      <c r="R170" s="4">
        <f t="shared" si="102"/>
        <v>83699.99963414167</v>
      </c>
      <c r="S170">
        <f t="shared" si="82"/>
        <v>8.3699999634141671E-5</v>
      </c>
      <c r="T170" s="41">
        <f t="shared" si="83"/>
        <v>9.6104372407742163E-5</v>
      </c>
      <c r="U170" s="42">
        <f t="shared" si="103"/>
        <v>0.15020383434344892</v>
      </c>
      <c r="V170" s="42">
        <f t="shared" si="104"/>
        <v>0.44828172244660119</v>
      </c>
      <c r="W170" s="42">
        <f t="shared" si="105"/>
        <v>0.44405414785014768</v>
      </c>
      <c r="X170" s="42">
        <f t="shared" si="106"/>
        <v>4.2275745964535094E-3</v>
      </c>
      <c r="Y170" s="42">
        <f t="shared" si="89"/>
        <v>1.4543913424364789E-3</v>
      </c>
      <c r="Z170" s="10">
        <f t="shared" si="107"/>
        <v>15.133456532715604</v>
      </c>
      <c r="AA170">
        <f t="shared" si="84"/>
        <v>4993650.0985158961</v>
      </c>
      <c r="AB170" s="10">
        <f t="shared" si="85"/>
        <v>4.9936500985158965</v>
      </c>
      <c r="AC170" s="10">
        <f t="shared" si="86"/>
        <v>4.8926500985158965</v>
      </c>
      <c r="AD170" s="3">
        <f t="shared" si="87"/>
        <v>709.59392291746133</v>
      </c>
      <c r="AI170" s="94">
        <f t="shared" si="88"/>
        <v>0.44405414785014768</v>
      </c>
    </row>
    <row r="171" spans="2:35">
      <c r="B171" s="39">
        <f t="shared" si="90"/>
        <v>143</v>
      </c>
      <c r="C171" s="42">
        <f t="shared" si="91"/>
        <v>0.94990407673761734</v>
      </c>
      <c r="D171" s="10">
        <f t="shared" si="92"/>
        <v>4.5900959232622558</v>
      </c>
      <c r="E171" s="40">
        <f t="shared" si="93"/>
        <v>21.899808153475487</v>
      </c>
      <c r="F171" s="40">
        <f t="shared" si="94"/>
        <v>31.08</v>
      </c>
      <c r="G171" s="3">
        <f t="shared" si="95"/>
        <v>218.80076738610009</v>
      </c>
      <c r="H171" s="3">
        <f t="shared" si="96"/>
        <v>81.256230789298584</v>
      </c>
      <c r="I171">
        <f t="shared" si="78"/>
        <v>8.1256230789298584E-5</v>
      </c>
      <c r="J171" s="4">
        <f t="shared" si="97"/>
        <v>376.67821357118612</v>
      </c>
      <c r="K171" s="40">
        <f t="shared" si="98"/>
        <v>4.6356840566224555</v>
      </c>
      <c r="L171" s="40">
        <f t="shared" si="79"/>
        <v>1.3643159433775445</v>
      </c>
      <c r="M171" s="10">
        <f t="shared" si="99"/>
        <v>4.9936500985158965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13.796706446992012</v>
      </c>
      <c r="Q171" s="42">
        <f t="shared" si="101"/>
        <v>7.1733182091380701E-2</v>
      </c>
      <c r="R171" s="4">
        <f t="shared" si="102"/>
        <v>83579.710142703902</v>
      </c>
      <c r="S171">
        <f t="shared" si="82"/>
        <v>8.3579710142703899E-5</v>
      </c>
      <c r="T171" s="41">
        <f t="shared" si="83"/>
        <v>9.6224661899179935E-5</v>
      </c>
      <c r="U171" s="42">
        <f t="shared" si="103"/>
        <v>0.14998796883658927</v>
      </c>
      <c r="V171" s="42">
        <f t="shared" si="104"/>
        <v>0.4483477160952089</v>
      </c>
      <c r="W171" s="42">
        <f t="shared" si="105"/>
        <v>0.44411998386641161</v>
      </c>
      <c r="X171" s="42">
        <f t="shared" si="106"/>
        <v>4.2277322287972985E-3</v>
      </c>
      <c r="Y171" s="42">
        <f t="shared" si="89"/>
        <v>1.4564268642595507E-3</v>
      </c>
      <c r="Z171" s="10">
        <f t="shared" si="107"/>
        <v>15.135692196929018</v>
      </c>
      <c r="AA171">
        <f t="shared" si="84"/>
        <v>4994372.8892881405</v>
      </c>
      <c r="AB171" s="10">
        <f t="shared" si="85"/>
        <v>4.9943728892881403</v>
      </c>
      <c r="AC171" s="10">
        <f t="shared" si="86"/>
        <v>4.8933728892881403</v>
      </c>
      <c r="AD171" s="3">
        <f t="shared" si="87"/>
        <v>709.69875116579271</v>
      </c>
      <c r="AI171" s="94">
        <f t="shared" si="88"/>
        <v>0.44411998386641161</v>
      </c>
    </row>
    <row r="172" spans="2:35">
      <c r="B172" s="39">
        <f t="shared" si="90"/>
        <v>144</v>
      </c>
      <c r="C172" s="42">
        <f t="shared" si="91"/>
        <v>0.95654676258892934</v>
      </c>
      <c r="D172" s="10">
        <f t="shared" si="92"/>
        <v>4.5834532374109429</v>
      </c>
      <c r="E172" s="40">
        <f t="shared" si="93"/>
        <v>21.913093525178112</v>
      </c>
      <c r="F172" s="40">
        <f t="shared" si="94"/>
        <v>31.08</v>
      </c>
      <c r="G172" s="3">
        <f t="shared" si="95"/>
        <v>218.7476258992896</v>
      </c>
      <c r="H172" s="3">
        <f t="shared" si="96"/>
        <v>81.256230789298584</v>
      </c>
      <c r="I172">
        <f t="shared" si="78"/>
        <v>8.1256230789298584E-5</v>
      </c>
      <c r="J172" s="4">
        <f t="shared" si="97"/>
        <v>377.13537081750189</v>
      </c>
      <c r="K172" s="40">
        <f t="shared" si="98"/>
        <v>4.6413101758981723</v>
      </c>
      <c r="L172" s="40">
        <f t="shared" si="79"/>
        <v>1.3586898241018277</v>
      </c>
      <c r="M172" s="10">
        <f t="shared" si="99"/>
        <v>4.9943728892881403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13.79734344664403</v>
      </c>
      <c r="Q172" s="42">
        <f t="shared" si="101"/>
        <v>7.2214628818933729E-2</v>
      </c>
      <c r="R172" s="4">
        <f t="shared" si="102"/>
        <v>83459.408562646393</v>
      </c>
      <c r="S172">
        <f t="shared" si="82"/>
        <v>8.345940856264639E-5</v>
      </c>
      <c r="T172" s="41">
        <f t="shared" si="83"/>
        <v>9.6344963479237444E-5</v>
      </c>
      <c r="U172" s="42">
        <f t="shared" si="103"/>
        <v>0.14977208163609707</v>
      </c>
      <c r="V172" s="42">
        <f t="shared" si="104"/>
        <v>0.44841347575350493</v>
      </c>
      <c r="W172" s="42">
        <f t="shared" si="105"/>
        <v>0.4441855936728854</v>
      </c>
      <c r="X172" s="42">
        <f t="shared" si="106"/>
        <v>4.2278820806195272E-3</v>
      </c>
      <c r="Y172" s="42">
        <f t="shared" si="89"/>
        <v>1.4584623642517451E-3</v>
      </c>
      <c r="Z172" s="10">
        <f t="shared" si="107"/>
        <v>15.137920152578053</v>
      </c>
      <c r="AA172">
        <f t="shared" si="84"/>
        <v>4995093.1878796862</v>
      </c>
      <c r="AB172" s="10">
        <f t="shared" si="85"/>
        <v>4.9950931878796858</v>
      </c>
      <c r="AC172" s="10">
        <f t="shared" si="86"/>
        <v>4.8940931878796858</v>
      </c>
      <c r="AD172" s="3">
        <f t="shared" si="87"/>
        <v>709.803217966597</v>
      </c>
      <c r="AI172" s="94">
        <f t="shared" si="88"/>
        <v>0.4441855936728854</v>
      </c>
    </row>
    <row r="173" spans="2:35">
      <c r="B173" s="39">
        <f t="shared" si="90"/>
        <v>145</v>
      </c>
      <c r="C173" s="42">
        <f t="shared" si="91"/>
        <v>0.96318944844024135</v>
      </c>
      <c r="D173" s="10">
        <f t="shared" si="92"/>
        <v>4.57681055155963</v>
      </c>
      <c r="E173" s="40">
        <f t="shared" si="93"/>
        <v>21.926378896880738</v>
      </c>
      <c r="F173" s="40">
        <f t="shared" si="94"/>
        <v>31.08</v>
      </c>
      <c r="G173" s="3">
        <f t="shared" si="95"/>
        <v>218.69448441247911</v>
      </c>
      <c r="H173" s="3">
        <f t="shared" si="96"/>
        <v>81.256230789298584</v>
      </c>
      <c r="I173">
        <f t="shared" si="78"/>
        <v>8.1256230789298584E-5</v>
      </c>
      <c r="J173" s="4">
        <f t="shared" si="97"/>
        <v>377.59280531109926</v>
      </c>
      <c r="K173" s="40">
        <f t="shared" si="98"/>
        <v>4.6469397071864682</v>
      </c>
      <c r="L173" s="40">
        <f t="shared" si="79"/>
        <v>1.3530602928135318</v>
      </c>
      <c r="M173" s="10">
        <f t="shared" si="99"/>
        <v>4.9950931878796858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13.797978187470777</v>
      </c>
      <c r="Q173" s="42">
        <f t="shared" si="101"/>
        <v>7.2696053398756871E-2</v>
      </c>
      <c r="R173" s="4">
        <f t="shared" si="102"/>
        <v>83339.094938169132</v>
      </c>
      <c r="S173">
        <f t="shared" si="82"/>
        <v>8.3339094938169125E-5</v>
      </c>
      <c r="T173" s="41">
        <f t="shared" si="83"/>
        <v>9.6465277103714709E-5</v>
      </c>
      <c r="U173" s="42">
        <f t="shared" si="103"/>
        <v>0.14955617282129141</v>
      </c>
      <c r="V173" s="42">
        <f t="shared" si="104"/>
        <v>0.44847900139409452</v>
      </c>
      <c r="W173" s="42">
        <f t="shared" si="105"/>
        <v>0.44425097725691759</v>
      </c>
      <c r="X173" s="42">
        <f t="shared" si="106"/>
        <v>4.2280241371769334E-3</v>
      </c>
      <c r="Y173" s="42">
        <f t="shared" si="89"/>
        <v>1.4604978389954676E-3</v>
      </c>
      <c r="Z173" s="10">
        <f t="shared" si="107"/>
        <v>15.140140399174019</v>
      </c>
      <c r="AA173">
        <f t="shared" si="84"/>
        <v>4995810.9941325411</v>
      </c>
      <c r="AB173" s="10">
        <f t="shared" si="85"/>
        <v>4.9958109941325413</v>
      </c>
      <c r="AC173" s="10">
        <f t="shared" si="86"/>
        <v>4.8948109941325413</v>
      </c>
      <c r="AD173" s="3">
        <f t="shared" si="87"/>
        <v>709.90732329696027</v>
      </c>
      <c r="AI173" s="94">
        <f t="shared" si="88"/>
        <v>0.44425097725691759</v>
      </c>
    </row>
    <row r="174" spans="2:35">
      <c r="B174" s="39">
        <f t="shared" si="90"/>
        <v>146</v>
      </c>
      <c r="C174" s="42">
        <f t="shared" si="91"/>
        <v>0.96983213429155335</v>
      </c>
      <c r="D174" s="10">
        <f t="shared" si="92"/>
        <v>4.5701678657083171</v>
      </c>
      <c r="E174" s="40">
        <f t="shared" si="93"/>
        <v>21.939664268583364</v>
      </c>
      <c r="F174" s="40">
        <f t="shared" si="94"/>
        <v>31.08</v>
      </c>
      <c r="G174" s="3">
        <f t="shared" si="95"/>
        <v>218.64134292566862</v>
      </c>
      <c r="H174" s="3">
        <f t="shared" si="96"/>
        <v>81.256230789298584</v>
      </c>
      <c r="I174">
        <f t="shared" si="78"/>
        <v>8.1256230789298584E-5</v>
      </c>
      <c r="J174" s="4">
        <f t="shared" si="97"/>
        <v>378.0505170519782</v>
      </c>
      <c r="K174" s="40">
        <f t="shared" si="98"/>
        <v>4.6525726504873433</v>
      </c>
      <c r="L174" s="40">
        <f t="shared" si="79"/>
        <v>1.3474273495126567</v>
      </c>
      <c r="M174" s="10">
        <f t="shared" si="99"/>
        <v>4.9958109941325413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13.798610669995201</v>
      </c>
      <c r="Q174" s="42">
        <f t="shared" si="101"/>
        <v>7.3177455911674807E-2</v>
      </c>
      <c r="R174" s="4">
        <f t="shared" si="102"/>
        <v>83218.769313472119</v>
      </c>
      <c r="S174">
        <f t="shared" si="82"/>
        <v>8.3218769313472113E-5</v>
      </c>
      <c r="T174" s="41">
        <f t="shared" si="83"/>
        <v>9.658560272841172E-5</v>
      </c>
      <c r="U174" s="42">
        <f t="shared" si="103"/>
        <v>0.14934024247149139</v>
      </c>
      <c r="V174" s="42">
        <f t="shared" si="104"/>
        <v>0.44854429298925291</v>
      </c>
      <c r="W174" s="42">
        <f t="shared" si="105"/>
        <v>0.44431613460416663</v>
      </c>
      <c r="X174" s="42">
        <f t="shared" si="106"/>
        <v>4.2281583850862781E-3</v>
      </c>
      <c r="Y174" s="42">
        <f t="shared" si="89"/>
        <v>1.4625332850670631E-3</v>
      </c>
      <c r="Z174" s="10">
        <f t="shared" si="107"/>
        <v>15.142352936177751</v>
      </c>
      <c r="AA174">
        <f t="shared" si="84"/>
        <v>4996526.3078723913</v>
      </c>
      <c r="AB174" s="10">
        <f t="shared" si="85"/>
        <v>4.9965263078723909</v>
      </c>
      <c r="AC174" s="10">
        <f t="shared" si="86"/>
        <v>4.895526307872391</v>
      </c>
      <c r="AD174" s="3">
        <f t="shared" si="87"/>
        <v>710.01106713160129</v>
      </c>
      <c r="AI174" s="94">
        <f t="shared" si="88"/>
        <v>0.44431613460416663</v>
      </c>
    </row>
    <row r="175" spans="2:35">
      <c r="B175" s="39">
        <f t="shared" si="90"/>
        <v>147</v>
      </c>
      <c r="C175" s="42">
        <f t="shared" si="91"/>
        <v>0.97647482014286535</v>
      </c>
      <c r="D175" s="10">
        <f t="shared" si="92"/>
        <v>4.5635251798570042</v>
      </c>
      <c r="E175" s="40">
        <f t="shared" si="93"/>
        <v>21.95294964028599</v>
      </c>
      <c r="F175" s="40">
        <f t="shared" si="94"/>
        <v>31.08</v>
      </c>
      <c r="G175" s="3">
        <f t="shared" si="95"/>
        <v>218.58820143885814</v>
      </c>
      <c r="H175" s="3">
        <f t="shared" si="96"/>
        <v>81.256230789298584</v>
      </c>
      <c r="I175">
        <f t="shared" si="78"/>
        <v>8.1256230789298584E-5</v>
      </c>
      <c r="J175" s="4">
        <f t="shared" si="97"/>
        <v>378.50850604013868</v>
      </c>
      <c r="K175" s="40">
        <f t="shared" si="98"/>
        <v>4.6582090058007974</v>
      </c>
      <c r="L175" s="40">
        <f t="shared" si="79"/>
        <v>1.3417909941992026</v>
      </c>
      <c r="M175" s="10">
        <f t="shared" si="99"/>
        <v>4.9965263078723909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13.799240894723368</v>
      </c>
      <c r="Q175" s="42">
        <f t="shared" si="101"/>
        <v>7.3658836438472639E-2</v>
      </c>
      <c r="R175" s="4">
        <f t="shared" si="102"/>
        <v>83098.431732755358</v>
      </c>
      <c r="S175">
        <f t="shared" si="82"/>
        <v>8.3098431732755364E-5</v>
      </c>
      <c r="T175" s="41">
        <f t="shared" si="83"/>
        <v>9.670594030912847E-5</v>
      </c>
      <c r="U175" s="42">
        <f t="shared" si="103"/>
        <v>0.1491242906660161</v>
      </c>
      <c r="V175" s="42">
        <f t="shared" si="104"/>
        <v>0.4486093505107332</v>
      </c>
      <c r="W175" s="42">
        <f t="shared" si="105"/>
        <v>0.44438106569880959</v>
      </c>
      <c r="X175" s="42">
        <f t="shared" si="106"/>
        <v>4.2282848119236105E-3</v>
      </c>
      <c r="Y175" s="42">
        <f t="shared" si="89"/>
        <v>1.4645686990372782E-3</v>
      </c>
      <c r="Z175" s="10">
        <f t="shared" si="107"/>
        <v>15.144557763004673</v>
      </c>
      <c r="AA175">
        <f t="shared" si="84"/>
        <v>4997239.1289102444</v>
      </c>
      <c r="AB175" s="10">
        <f t="shared" si="85"/>
        <v>4.9972391289102447</v>
      </c>
      <c r="AC175" s="10">
        <f t="shared" si="86"/>
        <v>4.8962391289102447</v>
      </c>
      <c r="AD175" s="3">
        <f t="shared" si="87"/>
        <v>710.11444944311017</v>
      </c>
      <c r="AI175" s="94">
        <f t="shared" si="88"/>
        <v>0.44438106569880959</v>
      </c>
    </row>
    <row r="176" spans="2:35">
      <c r="B176" s="39">
        <f t="shared" si="90"/>
        <v>148</v>
      </c>
      <c r="C176" s="42">
        <f t="shared" si="91"/>
        <v>0.98311750599417735</v>
      </c>
      <c r="D176" s="10">
        <f t="shared" si="92"/>
        <v>4.5568824940056913</v>
      </c>
      <c r="E176" s="40">
        <f t="shared" si="93"/>
        <v>21.966235011988616</v>
      </c>
      <c r="F176" s="40">
        <f t="shared" si="94"/>
        <v>31.08</v>
      </c>
      <c r="G176" s="3">
        <f t="shared" si="95"/>
        <v>218.53505995204765</v>
      </c>
      <c r="H176" s="3">
        <f t="shared" si="96"/>
        <v>81.256230789298584</v>
      </c>
      <c r="I176">
        <f t="shared" si="78"/>
        <v>8.1256230789298584E-5</v>
      </c>
      <c r="J176" s="4">
        <f t="shared" si="97"/>
        <v>378.96677227558069</v>
      </c>
      <c r="K176" s="40">
        <f t="shared" si="98"/>
        <v>4.663848773126829</v>
      </c>
      <c r="L176" s="40">
        <f t="shared" si="79"/>
        <v>1.336151226873171</v>
      </c>
      <c r="M176" s="10">
        <f t="shared" si="99"/>
        <v>4.9972391289102447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13.799868862145921</v>
      </c>
      <c r="Q176" s="42">
        <f t="shared" si="101"/>
        <v>7.4140195059896455E-2</v>
      </c>
      <c r="R176" s="4">
        <f t="shared" si="102"/>
        <v>82978.082240218864</v>
      </c>
      <c r="S176">
        <f t="shared" si="82"/>
        <v>8.2978082240218871E-5</v>
      </c>
      <c r="T176" s="41">
        <f t="shared" si="83"/>
        <v>9.6826289801664963E-5</v>
      </c>
      <c r="U176" s="42">
        <f t="shared" si="103"/>
        <v>0.14890831748418476</v>
      </c>
      <c r="V176" s="42">
        <f t="shared" si="104"/>
        <v>0.44867417392983705</v>
      </c>
      <c r="W176" s="42">
        <f t="shared" si="105"/>
        <v>0.44444577052369111</v>
      </c>
      <c r="X176" s="42">
        <f t="shared" si="106"/>
        <v>4.2284034061459419E-3</v>
      </c>
      <c r="Y176" s="42">
        <f t="shared" si="89"/>
        <v>1.4666040774716845E-3</v>
      </c>
      <c r="Z176" s="10">
        <f t="shared" si="107"/>
        <v>15.146754879029411</v>
      </c>
      <c r="AA176">
        <f t="shared" si="84"/>
        <v>4997949.457043916</v>
      </c>
      <c r="AB176" s="10">
        <f t="shared" si="85"/>
        <v>4.9979494570439158</v>
      </c>
      <c r="AC176" s="10">
        <f t="shared" si="86"/>
        <v>4.8969494570439158</v>
      </c>
      <c r="AD176" s="3">
        <f t="shared" si="87"/>
        <v>710.21747020216333</v>
      </c>
      <c r="AI176" s="94">
        <f t="shared" si="88"/>
        <v>0.44444577052369111</v>
      </c>
    </row>
    <row r="177" spans="2:35">
      <c r="B177" s="39">
        <f t="shared" si="90"/>
        <v>149</v>
      </c>
      <c r="C177" s="42">
        <f t="shared" si="91"/>
        <v>0.98976019184548936</v>
      </c>
      <c r="D177" s="10">
        <f t="shared" si="92"/>
        <v>4.5502398081543785</v>
      </c>
      <c r="E177" s="40">
        <f t="shared" si="93"/>
        <v>21.979520383691241</v>
      </c>
      <c r="F177" s="40">
        <f t="shared" si="94"/>
        <v>31.08</v>
      </c>
      <c r="G177" s="3">
        <f t="shared" si="95"/>
        <v>218.48191846523716</v>
      </c>
      <c r="H177" s="3">
        <f t="shared" si="96"/>
        <v>81.256230789298584</v>
      </c>
      <c r="I177">
        <f t="shared" si="78"/>
        <v>8.1256230789298584E-5</v>
      </c>
      <c r="J177" s="4">
        <f t="shared" si="97"/>
        <v>379.42531575830429</v>
      </c>
      <c r="K177" s="40">
        <f t="shared" si="98"/>
        <v>4.6694919524654406</v>
      </c>
      <c r="L177" s="40">
        <f t="shared" si="79"/>
        <v>1.3305080475345594</v>
      </c>
      <c r="M177" s="10">
        <f t="shared" si="99"/>
        <v>4.9979494570439158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13.800494572739392</v>
      </c>
      <c r="Q177" s="42">
        <f t="shared" si="101"/>
        <v>7.4621531856653989E-2</v>
      </c>
      <c r="R177" s="4">
        <f t="shared" si="102"/>
        <v>82857.72088006261</v>
      </c>
      <c r="S177">
        <f t="shared" si="82"/>
        <v>8.2857720880062617E-5</v>
      </c>
      <c r="T177" s="41">
        <f t="shared" si="83"/>
        <v>9.6946651161821217E-5</v>
      </c>
      <c r="U177" s="42">
        <f t="shared" si="103"/>
        <v>0.14869232300531635</v>
      </c>
      <c r="V177" s="42">
        <f t="shared" si="104"/>
        <v>0.44873876321825912</v>
      </c>
      <c r="W177" s="42">
        <f t="shared" si="105"/>
        <v>0.44451024906045827</v>
      </c>
      <c r="X177" s="42">
        <f t="shared" si="106"/>
        <v>4.2285141578008445E-3</v>
      </c>
      <c r="Y177" s="42">
        <f t="shared" si="89"/>
        <v>1.4686394169314443E-3</v>
      </c>
      <c r="Z177" s="10">
        <f t="shared" si="107"/>
        <v>15.148944283593909</v>
      </c>
      <c r="AA177">
        <f t="shared" si="84"/>
        <v>4998657.2920606574</v>
      </c>
      <c r="AB177" s="10">
        <f t="shared" si="85"/>
        <v>4.9986572920606571</v>
      </c>
      <c r="AC177" s="10">
        <f t="shared" si="86"/>
        <v>4.8976572920606571</v>
      </c>
      <c r="AD177" s="3">
        <f t="shared" si="87"/>
        <v>710.32012937790535</v>
      </c>
      <c r="AI177" s="94">
        <f t="shared" si="88"/>
        <v>0.44451024906045827</v>
      </c>
    </row>
    <row r="178" spans="2:35">
      <c r="B178" s="39">
        <f t="shared" si="90"/>
        <v>150</v>
      </c>
      <c r="C178" s="42">
        <f t="shared" si="91"/>
        <v>0.99640287769680136</v>
      </c>
      <c r="D178" s="10">
        <f t="shared" si="92"/>
        <v>4.5435971223030656</v>
      </c>
      <c r="E178" s="40">
        <f t="shared" si="93"/>
        <v>21.992805755393867</v>
      </c>
      <c r="F178" s="40">
        <f t="shared" si="94"/>
        <v>31.08</v>
      </c>
      <c r="G178" s="3">
        <f t="shared" si="95"/>
        <v>218.42877697842667</v>
      </c>
      <c r="H178" s="3">
        <f t="shared" si="96"/>
        <v>81.256230789298584</v>
      </c>
      <c r="I178">
        <f t="shared" si="78"/>
        <v>8.1256230789298584E-5</v>
      </c>
      <c r="J178" s="4">
        <f t="shared" si="97"/>
        <v>379.88413648830948</v>
      </c>
      <c r="K178" s="40">
        <f t="shared" si="98"/>
        <v>4.6751385438166313</v>
      </c>
      <c r="L178" s="40">
        <f t="shared" si="79"/>
        <v>1.3248614561833687</v>
      </c>
      <c r="M178" s="10">
        <f t="shared" si="99"/>
        <v>4.9986572920606571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13.801118026968529</v>
      </c>
      <c r="Q178" s="42">
        <f t="shared" si="101"/>
        <v>7.5102846909415058E-2</v>
      </c>
      <c r="R178" s="4">
        <f t="shared" si="102"/>
        <v>82737.347696486584</v>
      </c>
      <c r="S178">
        <f t="shared" si="82"/>
        <v>8.2737347696486583E-5</v>
      </c>
      <c r="T178" s="41">
        <f t="shared" si="83"/>
        <v>9.7067024345397251E-5</v>
      </c>
      <c r="U178" s="42">
        <f t="shared" si="103"/>
        <v>0.14847630730872999</v>
      </c>
      <c r="V178" s="42">
        <f t="shared" si="104"/>
        <v>0.44880311834666603</v>
      </c>
      <c r="W178" s="42">
        <f t="shared" si="105"/>
        <v>0.44457450128979936</v>
      </c>
      <c r="X178" s="42">
        <f t="shared" si="106"/>
        <v>4.2286170568666681E-3</v>
      </c>
      <c r="Y178" s="42">
        <f t="shared" si="89"/>
        <v>1.4706747139732765E-3</v>
      </c>
      <c r="Z178" s="10">
        <f t="shared" si="107"/>
        <v>15.151125976007251</v>
      </c>
      <c r="AA178">
        <f t="shared" si="84"/>
        <v>4999362.6337370938</v>
      </c>
      <c r="AB178" s="10">
        <f t="shared" si="85"/>
        <v>4.9993626337370936</v>
      </c>
      <c r="AC178" s="10">
        <f t="shared" si="86"/>
        <v>4.8983626337370936</v>
      </c>
      <c r="AD178" s="3">
        <f t="shared" si="87"/>
        <v>710.42242693793958</v>
      </c>
      <c r="AI178" s="94">
        <f t="shared" si="88"/>
        <v>0.44457450128979936</v>
      </c>
    </row>
    <row r="179" spans="2:35">
      <c r="B179" s="39">
        <f t="shared" si="90"/>
        <v>151</v>
      </c>
      <c r="C179" s="42">
        <f t="shared" si="91"/>
        <v>1.0030455635481135</v>
      </c>
      <c r="D179" s="10">
        <f t="shared" si="92"/>
        <v>4.5369544364517527</v>
      </c>
      <c r="E179" s="40">
        <f t="shared" si="93"/>
        <v>22.006091127096493</v>
      </c>
      <c r="F179" s="40">
        <f t="shared" si="94"/>
        <v>31.08</v>
      </c>
      <c r="G179" s="3">
        <f t="shared" si="95"/>
        <v>218.37563549161618</v>
      </c>
      <c r="H179" s="3">
        <f t="shared" si="96"/>
        <v>81.256230789298584</v>
      </c>
      <c r="I179">
        <f t="shared" si="78"/>
        <v>8.1256230789298584E-5</v>
      </c>
      <c r="J179" s="4">
        <f t="shared" si="97"/>
        <v>380.3432344655962</v>
      </c>
      <c r="K179" s="40">
        <f t="shared" si="98"/>
        <v>4.6807885471804003</v>
      </c>
      <c r="L179" s="40">
        <f t="shared" si="79"/>
        <v>1.3192114528195997</v>
      </c>
      <c r="M179" s="10">
        <f t="shared" si="99"/>
        <v>4.9993626337370936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13.80173922528625</v>
      </c>
      <c r="Q179" s="42">
        <f t="shared" si="101"/>
        <v>7.5584140298812094E-2</v>
      </c>
      <c r="R179" s="4">
        <f t="shared" si="102"/>
        <v>82616.962733690831</v>
      </c>
      <c r="S179">
        <f t="shared" si="82"/>
        <v>8.2616962733690833E-5</v>
      </c>
      <c r="T179" s="41">
        <f t="shared" si="83"/>
        <v>9.7187409308193001E-5</v>
      </c>
      <c r="U179" s="42">
        <f t="shared" si="103"/>
        <v>0.14826027047374488</v>
      </c>
      <c r="V179" s="42">
        <f t="shared" si="104"/>
        <v>0.4488672392857137</v>
      </c>
      <c r="W179" s="42">
        <f t="shared" si="105"/>
        <v>0.44463852719143782</v>
      </c>
      <c r="X179" s="42">
        <f t="shared" si="106"/>
        <v>4.2287120942758882E-3</v>
      </c>
      <c r="Y179" s="42">
        <f t="shared" si="89"/>
        <v>1.4727099651499148E-3</v>
      </c>
      <c r="Z179" s="10">
        <f t="shared" si="107"/>
        <v>15.153299955550558</v>
      </c>
      <c r="AA179">
        <f t="shared" si="84"/>
        <v>5000065.4818408126</v>
      </c>
      <c r="AB179" s="10">
        <f t="shared" si="85"/>
        <v>5.0000654818408128</v>
      </c>
      <c r="AC179" s="10">
        <f t="shared" si="86"/>
        <v>4.8990654818408128</v>
      </c>
      <c r="AD179" s="3">
        <f t="shared" si="87"/>
        <v>710.52436284855878</v>
      </c>
      <c r="AI179" s="94">
        <f t="shared" si="88"/>
        <v>0.44463852719143782</v>
      </c>
    </row>
    <row r="180" spans="2:35">
      <c r="B180" s="39">
        <f t="shared" si="90"/>
        <v>152</v>
      </c>
      <c r="C180" s="42">
        <f t="shared" si="91"/>
        <v>1.0096882493994255</v>
      </c>
      <c r="D180" s="10">
        <f t="shared" si="92"/>
        <v>4.5303117506004398</v>
      </c>
      <c r="E180" s="40">
        <f t="shared" si="93"/>
        <v>22.019376498799119</v>
      </c>
      <c r="F180" s="40">
        <f t="shared" si="94"/>
        <v>31.08</v>
      </c>
      <c r="G180" s="3">
        <f t="shared" si="95"/>
        <v>218.32249400480569</v>
      </c>
      <c r="H180" s="3">
        <f t="shared" si="96"/>
        <v>81.256230789298584</v>
      </c>
      <c r="I180">
        <f t="shared" si="78"/>
        <v>8.1256230789298584E-5</v>
      </c>
      <c r="J180" s="4">
        <f t="shared" si="97"/>
        <v>380.8026096901645</v>
      </c>
      <c r="K180" s="40">
        <f t="shared" si="98"/>
        <v>4.6864419625567475</v>
      </c>
      <c r="L180" s="40">
        <f t="shared" si="79"/>
        <v>1.3135580374432525</v>
      </c>
      <c r="M180" s="10">
        <f t="shared" si="99"/>
        <v>5.0000654818408128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13.802358168135042</v>
      </c>
      <c r="Q180" s="42">
        <f t="shared" si="101"/>
        <v>7.60654121054406E-2</v>
      </c>
      <c r="R180" s="4">
        <f t="shared" si="102"/>
        <v>82496.566035875294</v>
      </c>
      <c r="S180">
        <f t="shared" si="82"/>
        <v>8.2496566035875294E-5</v>
      </c>
      <c r="T180" s="41">
        <f t="shared" si="83"/>
        <v>9.730780600600854E-5</v>
      </c>
      <c r="U180" s="42">
        <f t="shared" si="103"/>
        <v>0.14804421257968001</v>
      </c>
      <c r="V180" s="42">
        <f t="shared" si="104"/>
        <v>0.44893112600640012</v>
      </c>
      <c r="W180" s="42">
        <f t="shared" si="105"/>
        <v>0.44470232674427701</v>
      </c>
      <c r="X180" s="42">
        <f t="shared" si="106"/>
        <v>4.2287992621231063E-3</v>
      </c>
      <c r="Y180" s="42">
        <f t="shared" si="89"/>
        <v>1.4747451670106661E-3</v>
      </c>
      <c r="Z180" s="10">
        <f t="shared" si="107"/>
        <v>15.155466221482826</v>
      </c>
      <c r="AA180">
        <f t="shared" si="84"/>
        <v>5000765.836132247</v>
      </c>
      <c r="AB180" s="10">
        <f t="shared" si="85"/>
        <v>5.0007658361322473</v>
      </c>
      <c r="AC180" s="10">
        <f t="shared" si="86"/>
        <v>4.8997658361322474</v>
      </c>
      <c r="AD180" s="3">
        <f t="shared" si="87"/>
        <v>710.62593707501765</v>
      </c>
      <c r="AI180" s="94">
        <f t="shared" si="88"/>
        <v>0.44470232674427701</v>
      </c>
    </row>
    <row r="181" spans="2:35">
      <c r="B181" s="39">
        <f t="shared" si="90"/>
        <v>153</v>
      </c>
      <c r="C181" s="42">
        <f t="shared" si="91"/>
        <v>1.0163309352507375</v>
      </c>
      <c r="D181" s="10">
        <f t="shared" si="92"/>
        <v>4.5236690647491269</v>
      </c>
      <c r="E181" s="40">
        <f t="shared" si="93"/>
        <v>22.032661870501745</v>
      </c>
      <c r="F181" s="40">
        <f t="shared" si="94"/>
        <v>31.08</v>
      </c>
      <c r="G181" s="3">
        <f t="shared" si="95"/>
        <v>218.2693525179952</v>
      </c>
      <c r="H181" s="3">
        <f t="shared" si="96"/>
        <v>81.256230789298584</v>
      </c>
      <c r="I181">
        <f t="shared" si="78"/>
        <v>8.1256230789298584E-5</v>
      </c>
      <c r="J181" s="4">
        <f t="shared" si="97"/>
        <v>381.26226216201434</v>
      </c>
      <c r="K181" s="40">
        <f t="shared" si="98"/>
        <v>4.6920987899456748</v>
      </c>
      <c r="L181" s="40">
        <f t="shared" si="79"/>
        <v>1.3079012100543252</v>
      </c>
      <c r="M181" s="10">
        <f t="shared" si="99"/>
        <v>5.0007658361322473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13.802974855948634</v>
      </c>
      <c r="Q181" s="42">
        <f t="shared" si="101"/>
        <v>7.6546662409859523E-2</v>
      </c>
      <c r="R181" s="4">
        <f t="shared" si="102"/>
        <v>82376.157647240019</v>
      </c>
      <c r="S181">
        <f t="shared" si="82"/>
        <v>8.2376157647240015E-5</v>
      </c>
      <c r="T181" s="41">
        <f t="shared" si="83"/>
        <v>9.7428214394643819E-5</v>
      </c>
      <c r="U181" s="42">
        <f t="shared" si="103"/>
        <v>0.14782813370585457</v>
      </c>
      <c r="V181" s="42">
        <f t="shared" si="104"/>
        <v>0.44899477847881591</v>
      </c>
      <c r="W181" s="42">
        <f t="shared" si="105"/>
        <v>0.4447658999265709</v>
      </c>
      <c r="X181" s="42">
        <f t="shared" si="106"/>
        <v>4.228878552245019E-3</v>
      </c>
      <c r="Y181" s="42">
        <f t="shared" si="89"/>
        <v>1.4767803161012847E-3</v>
      </c>
      <c r="Z181" s="10">
        <f t="shared" si="107"/>
        <v>15.157624773039787</v>
      </c>
      <c r="AA181">
        <f t="shared" si="84"/>
        <v>5001463.6963643087</v>
      </c>
      <c r="AB181" s="10">
        <f t="shared" si="85"/>
        <v>5.0014636963643087</v>
      </c>
      <c r="AC181" s="10">
        <f t="shared" si="86"/>
        <v>4.9004636963643087</v>
      </c>
      <c r="AD181" s="3">
        <f t="shared" si="87"/>
        <v>710.7271495814806</v>
      </c>
      <c r="AI181" s="94">
        <f t="shared" si="88"/>
        <v>0.4447658999265709</v>
      </c>
    </row>
    <row r="182" spans="2:35">
      <c r="B182" s="39">
        <f t="shared" si="90"/>
        <v>154</v>
      </c>
      <c r="C182" s="42">
        <f t="shared" si="91"/>
        <v>1.0229736211020495</v>
      </c>
      <c r="D182" s="10">
        <f t="shared" si="92"/>
        <v>4.517026378897814</v>
      </c>
      <c r="E182" s="40">
        <f t="shared" si="93"/>
        <v>22.04594724220437</v>
      </c>
      <c r="F182" s="40">
        <f t="shared" si="94"/>
        <v>31.08</v>
      </c>
      <c r="G182" s="3">
        <f t="shared" si="95"/>
        <v>218.21621103118471</v>
      </c>
      <c r="H182" s="3">
        <f t="shared" si="96"/>
        <v>81.256230789298584</v>
      </c>
      <c r="I182">
        <f t="shared" si="78"/>
        <v>8.1256230789298584E-5</v>
      </c>
      <c r="J182" s="4">
        <f t="shared" si="97"/>
        <v>381.72219188114576</v>
      </c>
      <c r="K182" s="40">
        <f t="shared" si="98"/>
        <v>4.6977590293471803</v>
      </c>
      <c r="L182" s="40">
        <f t="shared" si="79"/>
        <v>1.3022409706528197</v>
      </c>
      <c r="M182" s="10">
        <f t="shared" si="99"/>
        <v>5.0014636963643087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13.803589289151667</v>
      </c>
      <c r="Q182" s="42">
        <f t="shared" si="101"/>
        <v>7.7027891292591674E-2</v>
      </c>
      <c r="R182" s="4">
        <f t="shared" si="102"/>
        <v>82255.737611984965</v>
      </c>
      <c r="S182">
        <f t="shared" si="82"/>
        <v>8.2255737611984964E-5</v>
      </c>
      <c r="T182" s="41">
        <f t="shared" si="83"/>
        <v>9.754863442989887E-5</v>
      </c>
      <c r="U182" s="42">
        <f t="shared" si="103"/>
        <v>0.14761203393158762</v>
      </c>
      <c r="V182" s="42">
        <f t="shared" si="104"/>
        <v>0.44905819667360458</v>
      </c>
      <c r="W182" s="42">
        <f t="shared" si="105"/>
        <v>0.44482924671589025</v>
      </c>
      <c r="X182" s="42">
        <f t="shared" si="106"/>
        <v>4.2289499577143341E-3</v>
      </c>
      <c r="Y182" s="42">
        <f t="shared" si="89"/>
        <v>1.4788154089645658E-3</v>
      </c>
      <c r="Z182" s="10">
        <f t="shared" si="107"/>
        <v>15.159775609440061</v>
      </c>
      <c r="AA182">
        <f t="shared" si="84"/>
        <v>5002159.0622843774</v>
      </c>
      <c r="AB182" s="10">
        <f t="shared" si="85"/>
        <v>5.0021590622843775</v>
      </c>
      <c r="AC182" s="10">
        <f t="shared" si="86"/>
        <v>4.9011590622843775</v>
      </c>
      <c r="AD182" s="3">
        <f t="shared" si="87"/>
        <v>710.82800033130923</v>
      </c>
      <c r="AI182" s="94">
        <f t="shared" si="88"/>
        <v>0.44482924671589025</v>
      </c>
    </row>
    <row r="183" spans="2:35">
      <c r="B183" s="39">
        <f t="shared" si="90"/>
        <v>155</v>
      </c>
      <c r="C183" s="42">
        <f t="shared" si="91"/>
        <v>1.0296163069533615</v>
      </c>
      <c r="D183" s="10">
        <f t="shared" si="92"/>
        <v>4.5103836930465011</v>
      </c>
      <c r="E183" s="40">
        <f t="shared" si="93"/>
        <v>22.059232613906996</v>
      </c>
      <c r="F183" s="40">
        <f t="shared" si="94"/>
        <v>31.08</v>
      </c>
      <c r="G183" s="3">
        <f t="shared" si="95"/>
        <v>218.16306954437422</v>
      </c>
      <c r="H183" s="3">
        <f t="shared" si="96"/>
        <v>81.256230789298584</v>
      </c>
      <c r="I183">
        <f t="shared" si="78"/>
        <v>8.1256230789298584E-5</v>
      </c>
      <c r="J183" s="4">
        <f t="shared" si="97"/>
        <v>382.18239884755877</v>
      </c>
      <c r="K183" s="40">
        <f t="shared" si="98"/>
        <v>4.7034226807612649</v>
      </c>
      <c r="L183" s="40">
        <f t="shared" si="79"/>
        <v>1.2965773192387351</v>
      </c>
      <c r="M183" s="10">
        <f t="shared" si="99"/>
        <v>5.0021590622843775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13.804201468161464</v>
      </c>
      <c r="Q183" s="42">
        <f t="shared" si="101"/>
        <v>7.7509098834124088E-2</v>
      </c>
      <c r="R183" s="4">
        <f t="shared" si="102"/>
        <v>82135.305974310162</v>
      </c>
      <c r="S183">
        <f t="shared" si="82"/>
        <v>8.2135305974310164E-5</v>
      </c>
      <c r="T183" s="41">
        <f t="shared" si="83"/>
        <v>9.766906606757367E-5</v>
      </c>
      <c r="U183" s="42">
        <f t="shared" si="103"/>
        <v>0.14739591333619828</v>
      </c>
      <c r="V183" s="42">
        <f t="shared" si="104"/>
        <v>0.44912138056086065</v>
      </c>
      <c r="W183" s="42">
        <f t="shared" si="105"/>
        <v>0.44489236708930419</v>
      </c>
      <c r="X183" s="42">
        <f t="shared" si="106"/>
        <v>4.2290134715564642E-3</v>
      </c>
      <c r="Y183" s="42">
        <f t="shared" si="89"/>
        <v>1.480850442140321E-3</v>
      </c>
      <c r="Z183" s="10">
        <f t="shared" si="107"/>
        <v>15.161918729885002</v>
      </c>
      <c r="AA183">
        <f t="shared" si="84"/>
        <v>5002851.9336342504</v>
      </c>
      <c r="AB183" s="10">
        <f t="shared" si="85"/>
        <v>5.0028519336342505</v>
      </c>
      <c r="AC183" s="10">
        <f t="shared" si="86"/>
        <v>4.9018519336342505</v>
      </c>
      <c r="AD183" s="3">
        <f t="shared" si="87"/>
        <v>710.92848928705587</v>
      </c>
      <c r="AI183" s="94">
        <f t="shared" si="88"/>
        <v>0.44489236708930419</v>
      </c>
    </row>
    <row r="184" spans="2:35">
      <c r="B184" s="39">
        <f t="shared" si="90"/>
        <v>156</v>
      </c>
      <c r="C184" s="42">
        <f t="shared" si="91"/>
        <v>1.0362589928046735</v>
      </c>
      <c r="D184" s="10">
        <f t="shared" si="92"/>
        <v>4.5037410071951882</v>
      </c>
      <c r="E184" s="40">
        <f t="shared" si="93"/>
        <v>22.072517985609622</v>
      </c>
      <c r="F184" s="40">
        <f t="shared" si="94"/>
        <v>31.08</v>
      </c>
      <c r="G184" s="3">
        <f t="shared" si="95"/>
        <v>218.10992805756374</v>
      </c>
      <c r="H184" s="3">
        <f t="shared" si="96"/>
        <v>81.256230789298584</v>
      </c>
      <c r="I184">
        <f t="shared" si="78"/>
        <v>8.1256230789298584E-5</v>
      </c>
      <c r="J184" s="4">
        <f t="shared" si="97"/>
        <v>382.64288306125326</v>
      </c>
      <c r="K184" s="40">
        <f t="shared" si="98"/>
        <v>4.7090897441879278</v>
      </c>
      <c r="L184" s="40">
        <f t="shared" si="79"/>
        <v>1.2909102558120722</v>
      </c>
      <c r="M184" s="10">
        <f t="shared" si="99"/>
        <v>5.0028519336342505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13.804811393387979</v>
      </c>
      <c r="Q184" s="42">
        <f t="shared" si="101"/>
        <v>7.7990285114908312E-2</v>
      </c>
      <c r="R184" s="4">
        <f t="shared" si="102"/>
        <v>82014.862778415598</v>
      </c>
      <c r="S184">
        <f t="shared" si="82"/>
        <v>8.2014862778415597E-5</v>
      </c>
      <c r="T184" s="41">
        <f t="shared" si="83"/>
        <v>9.7789509263468237E-5</v>
      </c>
      <c r="U184" s="42">
        <f t="shared" si="103"/>
        <v>0.1471797719990057</v>
      </c>
      <c r="V184" s="42">
        <f t="shared" si="104"/>
        <v>0.4491843301108282</v>
      </c>
      <c r="W184" s="42">
        <f t="shared" si="105"/>
        <v>0.4449552610233749</v>
      </c>
      <c r="X184" s="42">
        <f t="shared" si="106"/>
        <v>4.2290690874532966E-3</v>
      </c>
      <c r="Y184" s="42">
        <f t="shared" si="89"/>
        <v>1.4828854121656922E-3</v>
      </c>
      <c r="Z184" s="10">
        <f t="shared" si="107"/>
        <v>15.164054133561971</v>
      </c>
      <c r="AA184">
        <f t="shared" si="84"/>
        <v>5003542.3101512026</v>
      </c>
      <c r="AB184" s="10">
        <f t="shared" si="85"/>
        <v>5.0035423101512029</v>
      </c>
      <c r="AC184" s="10">
        <f t="shared" si="86"/>
        <v>4.9025423101512029</v>
      </c>
      <c r="AD184" s="3">
        <f t="shared" si="87"/>
        <v>711.02861641061679</v>
      </c>
      <c r="AI184" s="94">
        <f t="shared" si="88"/>
        <v>0.4449552610233749</v>
      </c>
    </row>
    <row r="185" spans="2:35">
      <c r="B185" s="39">
        <f t="shared" si="90"/>
        <v>157</v>
      </c>
      <c r="C185" s="42">
        <f t="shared" si="91"/>
        <v>1.0429016786559855</v>
      </c>
      <c r="D185" s="10">
        <f t="shared" si="92"/>
        <v>4.4970983213438753</v>
      </c>
      <c r="E185" s="40">
        <f t="shared" si="93"/>
        <v>22.085803357312248</v>
      </c>
      <c r="F185" s="40">
        <f t="shared" si="94"/>
        <v>31.08</v>
      </c>
      <c r="G185" s="3">
        <f t="shared" si="95"/>
        <v>218.05678657075325</v>
      </c>
      <c r="H185" s="3">
        <f t="shared" si="96"/>
        <v>81.256230789298584</v>
      </c>
      <c r="I185">
        <f t="shared" si="78"/>
        <v>8.1256230789298584E-5</v>
      </c>
      <c r="J185" s="4">
        <f t="shared" si="97"/>
        <v>383.10364452222933</v>
      </c>
      <c r="K185" s="40">
        <f t="shared" si="98"/>
        <v>4.714760219627169</v>
      </c>
      <c r="L185" s="40">
        <f t="shared" si="79"/>
        <v>1.285239780372831</v>
      </c>
      <c r="M185" s="10">
        <f t="shared" si="99"/>
        <v>5.0035423101512029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13.805419065234739</v>
      </c>
      <c r="Q185" s="42">
        <f t="shared" si="101"/>
        <v>7.8471450215360769E-2</v>
      </c>
      <c r="R185" s="4">
        <f t="shared" si="102"/>
        <v>81894.408068501274</v>
      </c>
      <c r="S185">
        <f t="shared" si="82"/>
        <v>8.1894408068501271E-5</v>
      </c>
      <c r="T185" s="41">
        <f t="shared" si="83"/>
        <v>9.7909963973382563E-5</v>
      </c>
      <c r="U185" s="42">
        <f t="shared" si="103"/>
        <v>0.14696360999932895</v>
      </c>
      <c r="V185" s="42">
        <f t="shared" si="104"/>
        <v>0.44924704529377824</v>
      </c>
      <c r="W185" s="42">
        <f t="shared" si="105"/>
        <v>0.44501792849425409</v>
      </c>
      <c r="X185" s="42">
        <f t="shared" si="106"/>
        <v>4.2291167995241463E-3</v>
      </c>
      <c r="Y185" s="42">
        <f t="shared" si="89"/>
        <v>1.4849203155753604E-3</v>
      </c>
      <c r="Z185" s="10">
        <f t="shared" si="107"/>
        <v>15.166181819646519</v>
      </c>
      <c r="AA185">
        <f t="shared" si="84"/>
        <v>5004230.1915686876</v>
      </c>
      <c r="AB185" s="10">
        <f t="shared" si="85"/>
        <v>5.0042301915686878</v>
      </c>
      <c r="AC185" s="10">
        <f t="shared" si="86"/>
        <v>4.9032301915686878</v>
      </c>
      <c r="AD185" s="3">
        <f t="shared" si="87"/>
        <v>711.12838166333393</v>
      </c>
      <c r="AI185" s="94">
        <f t="shared" si="88"/>
        <v>0.44501792849425409</v>
      </c>
    </row>
    <row r="186" spans="2:35">
      <c r="B186" s="39">
        <f t="shared" si="90"/>
        <v>158</v>
      </c>
      <c r="C186" s="42">
        <f t="shared" si="91"/>
        <v>1.0495443645072975</v>
      </c>
      <c r="D186" s="10">
        <f t="shared" si="92"/>
        <v>4.4904556354925624</v>
      </c>
      <c r="E186" s="40">
        <f t="shared" si="93"/>
        <v>22.099088729014873</v>
      </c>
      <c r="F186" s="40">
        <f t="shared" si="94"/>
        <v>31.08</v>
      </c>
      <c r="G186" s="3">
        <f t="shared" si="95"/>
        <v>218.00364508394276</v>
      </c>
      <c r="H186" s="3">
        <f t="shared" si="96"/>
        <v>81.256230789298584</v>
      </c>
      <c r="I186">
        <f t="shared" si="78"/>
        <v>8.1256230789298584E-5</v>
      </c>
      <c r="J186" s="4">
        <f t="shared" si="97"/>
        <v>383.56468323048705</v>
      </c>
      <c r="K186" s="40">
        <f t="shared" si="98"/>
        <v>4.720434107078991</v>
      </c>
      <c r="L186" s="40">
        <f t="shared" si="79"/>
        <v>1.279565892921009</v>
      </c>
      <c r="M186" s="10">
        <f t="shared" si="99"/>
        <v>5.0042301915686878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13.806024484099467</v>
      </c>
      <c r="Q186" s="42">
        <f t="shared" si="101"/>
        <v>7.8952594215863051E-2</v>
      </c>
      <c r="R186" s="4">
        <f t="shared" si="102"/>
        <v>81773.941888767149</v>
      </c>
      <c r="S186">
        <f t="shared" si="82"/>
        <v>8.1773941888767154E-5</v>
      </c>
      <c r="T186" s="41">
        <f t="shared" si="83"/>
        <v>9.803043015311668E-5</v>
      </c>
      <c r="U186" s="42">
        <f t="shared" si="103"/>
        <v>0.14674742741648708</v>
      </c>
      <c r="V186" s="42">
        <f t="shared" si="104"/>
        <v>0.44930952607990005</v>
      </c>
      <c r="W186" s="42">
        <f t="shared" si="105"/>
        <v>0.44508036947774643</v>
      </c>
      <c r="X186" s="42">
        <f t="shared" si="106"/>
        <v>4.2291566021536164E-3</v>
      </c>
      <c r="Y186" s="42">
        <f t="shared" si="89"/>
        <v>1.4869551489016712E-3</v>
      </c>
      <c r="Z186" s="10">
        <f t="shared" si="107"/>
        <v>15.16830178730371</v>
      </c>
      <c r="AA186">
        <f t="shared" si="84"/>
        <v>5004915.5776167717</v>
      </c>
      <c r="AB186" s="10">
        <f t="shared" si="85"/>
        <v>5.0049155776167717</v>
      </c>
      <c r="AC186" s="10">
        <f t="shared" si="86"/>
        <v>4.9039155776167718</v>
      </c>
      <c r="AD186" s="3">
        <f t="shared" si="87"/>
        <v>711.2277850060583</v>
      </c>
      <c r="AI186" s="94">
        <f t="shared" si="88"/>
        <v>0.44508036947774643</v>
      </c>
    </row>
    <row r="187" spans="2:35">
      <c r="B187" s="39">
        <f t="shared" si="90"/>
        <v>159</v>
      </c>
      <c r="C187" s="42">
        <f t="shared" si="91"/>
        <v>1.0561870503586095</v>
      </c>
      <c r="D187" s="10">
        <f t="shared" si="92"/>
        <v>4.4838129496412495</v>
      </c>
      <c r="E187" s="40">
        <f t="shared" si="93"/>
        <v>22.112374100717499</v>
      </c>
      <c r="F187" s="40">
        <f t="shared" si="94"/>
        <v>31.08</v>
      </c>
      <c r="G187" s="3">
        <f t="shared" si="95"/>
        <v>217.95050359713227</v>
      </c>
      <c r="H187" s="3">
        <f t="shared" si="96"/>
        <v>81.256230789298584</v>
      </c>
      <c r="I187">
        <f t="shared" si="78"/>
        <v>8.1256230789298584E-5</v>
      </c>
      <c r="J187" s="4">
        <f t="shared" si="97"/>
        <v>384.02599918602624</v>
      </c>
      <c r="K187" s="40">
        <f t="shared" si="98"/>
        <v>4.7261114065433896</v>
      </c>
      <c r="L187" s="40">
        <f t="shared" si="79"/>
        <v>1.2738885934566104</v>
      </c>
      <c r="M187" s="10">
        <f t="shared" si="99"/>
        <v>5.0049155776167717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13.806627650374462</v>
      </c>
      <c r="Q187" s="42">
        <f t="shared" si="101"/>
        <v>7.9433717196762149E-2</v>
      </c>
      <c r="R187" s="4">
        <f t="shared" si="102"/>
        <v>81653.464283413283</v>
      </c>
      <c r="S187">
        <f t="shared" si="82"/>
        <v>8.1653464283413282E-5</v>
      </c>
      <c r="T187" s="41">
        <f t="shared" si="83"/>
        <v>9.8150907758470552E-5</v>
      </c>
      <c r="U187" s="42">
        <f t="shared" si="103"/>
        <v>0.14653122432979929</v>
      </c>
      <c r="V187" s="42">
        <f t="shared" si="104"/>
        <v>0.44937177243906429</v>
      </c>
      <c r="W187" s="42">
        <f t="shared" si="105"/>
        <v>0.44514258394934936</v>
      </c>
      <c r="X187" s="42">
        <f t="shared" si="106"/>
        <v>4.2291884897149301E-3</v>
      </c>
      <c r="Y187" s="42">
        <f t="shared" si="89"/>
        <v>1.4889899086746271E-3</v>
      </c>
      <c r="Z187" s="10">
        <f t="shared" si="107"/>
        <v>15.170414035688074</v>
      </c>
      <c r="AA187">
        <f t="shared" si="84"/>
        <v>5005598.4680221127</v>
      </c>
      <c r="AB187" s="10">
        <f t="shared" si="85"/>
        <v>5.0055984680221126</v>
      </c>
      <c r="AC187" s="10">
        <f t="shared" si="86"/>
        <v>4.9045984680221126</v>
      </c>
      <c r="AD187" s="3">
        <f t="shared" si="87"/>
        <v>711.32682639914617</v>
      </c>
      <c r="AI187" s="94">
        <f t="shared" si="88"/>
        <v>0.44514258394934936</v>
      </c>
    </row>
    <row r="188" spans="2:35">
      <c r="B188" s="39">
        <f t="shared" si="90"/>
        <v>160</v>
      </c>
      <c r="C188" s="42">
        <f t="shared" si="91"/>
        <v>1.0628297362099215</v>
      </c>
      <c r="D188" s="10">
        <f t="shared" si="92"/>
        <v>4.4771702637899367</v>
      </c>
      <c r="E188" s="40">
        <f t="shared" si="93"/>
        <v>22.125659472420125</v>
      </c>
      <c r="F188" s="40">
        <f t="shared" si="94"/>
        <v>31.08</v>
      </c>
      <c r="G188" s="3">
        <f t="shared" si="95"/>
        <v>217.89736211032178</v>
      </c>
      <c r="H188" s="3">
        <f t="shared" si="96"/>
        <v>81.256230789298584</v>
      </c>
      <c r="I188">
        <f t="shared" si="78"/>
        <v>8.1256230789298584E-5</v>
      </c>
      <c r="J188" s="4">
        <f t="shared" si="97"/>
        <v>384.48759238884702</v>
      </c>
      <c r="K188" s="40">
        <f t="shared" si="98"/>
        <v>4.7317921180203681</v>
      </c>
      <c r="L188" s="40">
        <f t="shared" si="79"/>
        <v>1.2682078819796319</v>
      </c>
      <c r="M188" s="10">
        <f t="shared" si="99"/>
        <v>5.0055984680221126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13.807228564446593</v>
      </c>
      <c r="Q188" s="42">
        <f t="shared" si="101"/>
        <v>7.9914819238370766E-2</v>
      </c>
      <c r="R188" s="4">
        <f t="shared" si="102"/>
        <v>81532.975296639648</v>
      </c>
      <c r="S188">
        <f t="shared" si="82"/>
        <v>8.1532975296639651E-5</v>
      </c>
      <c r="T188" s="41">
        <f t="shared" si="83"/>
        <v>9.8271396745244183E-5</v>
      </c>
      <c r="U188" s="42">
        <f t="shared" si="103"/>
        <v>0.14631500081858467</v>
      </c>
      <c r="V188" s="42">
        <f t="shared" si="104"/>
        <v>0.4494337843415655</v>
      </c>
      <c r="W188" s="42">
        <f t="shared" si="105"/>
        <v>0.44520457188425089</v>
      </c>
      <c r="X188" s="42">
        <f t="shared" si="106"/>
        <v>4.2292124573146128E-3</v>
      </c>
      <c r="Y188" s="42">
        <f t="shared" si="89"/>
        <v>1.4910245914222377E-3</v>
      </c>
      <c r="Z188" s="10">
        <f t="shared" si="107"/>
        <v>15.172518563947198</v>
      </c>
      <c r="AA188">
        <f t="shared" si="84"/>
        <v>5006278.8625091277</v>
      </c>
      <c r="AB188" s="10">
        <f t="shared" si="85"/>
        <v>5.0062788625091281</v>
      </c>
      <c r="AC188" s="10">
        <f t="shared" si="86"/>
        <v>4.9052788625091281</v>
      </c>
      <c r="AD188" s="3">
        <f t="shared" si="87"/>
        <v>711.42550580262912</v>
      </c>
      <c r="AI188" s="94">
        <f t="shared" si="88"/>
        <v>0.44520457188425089</v>
      </c>
    </row>
    <row r="189" spans="2:35">
      <c r="B189" s="39">
        <f t="shared" si="90"/>
        <v>161</v>
      </c>
      <c r="C189" s="42">
        <f t="shared" si="91"/>
        <v>1.0694724220612335</v>
      </c>
      <c r="D189" s="10">
        <f t="shared" si="92"/>
        <v>4.4705275779386238</v>
      </c>
      <c r="E189" s="40">
        <f t="shared" si="93"/>
        <v>22.138944844122751</v>
      </c>
      <c r="F189" s="40">
        <f t="shared" si="94"/>
        <v>31.08</v>
      </c>
      <c r="G189" s="3">
        <f t="shared" si="95"/>
        <v>217.84422062351129</v>
      </c>
      <c r="H189" s="3">
        <f t="shared" si="96"/>
        <v>81.256230789298584</v>
      </c>
      <c r="I189">
        <f t="shared" si="78"/>
        <v>8.1256230789298584E-5</v>
      </c>
      <c r="J189" s="4">
        <f t="shared" si="97"/>
        <v>384.94946283894933</v>
      </c>
      <c r="K189" s="40">
        <f t="shared" si="98"/>
        <v>4.737476241509925</v>
      </c>
      <c r="L189" s="40">
        <f t="shared" si="79"/>
        <v>1.262523758490075</v>
      </c>
      <c r="M189" s="10">
        <f t="shared" si="99"/>
        <v>5.0062788625091281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13.80782722669831</v>
      </c>
      <c r="Q189" s="42">
        <f t="shared" si="101"/>
        <v>8.0395900420967545E-2</v>
      </c>
      <c r="R189" s="4">
        <f t="shared" si="102"/>
        <v>81412.474972646232</v>
      </c>
      <c r="S189">
        <f t="shared" si="82"/>
        <v>8.1412474972646228E-5</v>
      </c>
      <c r="T189" s="41">
        <f t="shared" si="83"/>
        <v>9.8391897069237606E-5</v>
      </c>
      <c r="U189" s="42">
        <f t="shared" si="103"/>
        <v>0.14609875696216229</v>
      </c>
      <c r="V189" s="42">
        <f t="shared" si="104"/>
        <v>0.44949556175766753</v>
      </c>
      <c r="W189" s="42">
        <f t="shared" si="105"/>
        <v>0.44526633325743548</v>
      </c>
      <c r="X189" s="42">
        <f t="shared" si="106"/>
        <v>4.2292285002320518E-3</v>
      </c>
      <c r="Y189" s="42">
        <f t="shared" si="89"/>
        <v>1.4930591936706014E-3</v>
      </c>
      <c r="Z189" s="10">
        <f t="shared" si="107"/>
        <v>15.174615371222565</v>
      </c>
      <c r="AA189">
        <f t="shared" si="84"/>
        <v>5006956.7608002555</v>
      </c>
      <c r="AB189" s="10">
        <f t="shared" si="85"/>
        <v>5.0069567608002554</v>
      </c>
      <c r="AC189" s="10">
        <f t="shared" si="86"/>
        <v>4.9059567608002554</v>
      </c>
      <c r="AD189" s="3">
        <f t="shared" si="87"/>
        <v>711.52382317625165</v>
      </c>
      <c r="AI189" s="94">
        <f t="shared" si="88"/>
        <v>0.44526633325743548</v>
      </c>
    </row>
    <row r="190" spans="2:35">
      <c r="B190" s="39">
        <f t="shared" si="90"/>
        <v>162</v>
      </c>
      <c r="C190" s="42">
        <f t="shared" si="91"/>
        <v>1.0761151079125455</v>
      </c>
      <c r="D190" s="10">
        <f t="shared" si="92"/>
        <v>4.4638848920873109</v>
      </c>
      <c r="E190" s="40">
        <f t="shared" si="93"/>
        <v>22.152230215825377</v>
      </c>
      <c r="F190" s="40">
        <f t="shared" si="94"/>
        <v>31.08</v>
      </c>
      <c r="G190" s="3">
        <f t="shared" si="95"/>
        <v>217.7910791367008</v>
      </c>
      <c r="H190" s="3">
        <f t="shared" si="96"/>
        <v>81.256230789298584</v>
      </c>
      <c r="I190">
        <f t="shared" si="78"/>
        <v>8.1256230789298584E-5</v>
      </c>
      <c r="J190" s="4">
        <f t="shared" si="97"/>
        <v>385.41161053633323</v>
      </c>
      <c r="K190" s="40">
        <f t="shared" si="98"/>
        <v>4.7431637770120618</v>
      </c>
      <c r="L190" s="40">
        <f t="shared" si="79"/>
        <v>1.2568362229879382</v>
      </c>
      <c r="M190" s="10">
        <f t="shared" si="99"/>
        <v>5.0069567608002554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13.808423637507902</v>
      </c>
      <c r="Q190" s="42">
        <f t="shared" si="101"/>
        <v>8.0876960824797312E-2</v>
      </c>
      <c r="R190" s="4">
        <f t="shared" si="102"/>
        <v>81291.963355633037</v>
      </c>
      <c r="S190">
        <f t="shared" si="82"/>
        <v>8.1291963355633036E-5</v>
      </c>
      <c r="T190" s="41">
        <f t="shared" si="83"/>
        <v>9.8512408686250797E-5</v>
      </c>
      <c r="U190" s="42">
        <f t="shared" si="103"/>
        <v>0.14588249283985125</v>
      </c>
      <c r="V190" s="42">
        <f t="shared" si="104"/>
        <v>0.44955710465743004</v>
      </c>
      <c r="W190" s="42">
        <f t="shared" si="105"/>
        <v>0.445327868043708</v>
      </c>
      <c r="X190" s="42">
        <f t="shared" si="106"/>
        <v>4.2292366137220427E-3</v>
      </c>
      <c r="Y190" s="42">
        <f t="shared" si="89"/>
        <v>1.4950937119438902E-3</v>
      </c>
      <c r="Z190" s="10">
        <f t="shared" si="107"/>
        <v>15.176704456649407</v>
      </c>
      <c r="AA190">
        <f t="shared" si="84"/>
        <v>5007632.1626159186</v>
      </c>
      <c r="AB190" s="10">
        <f t="shared" si="85"/>
        <v>5.0076321626159181</v>
      </c>
      <c r="AC190" s="10">
        <f t="shared" si="86"/>
        <v>4.9066321626159182</v>
      </c>
      <c r="AD190" s="3">
        <f t="shared" si="87"/>
        <v>711.62177847946612</v>
      </c>
      <c r="AI190" s="94">
        <f t="shared" si="88"/>
        <v>0.445327868043708</v>
      </c>
    </row>
    <row r="191" spans="2:35">
      <c r="B191" s="39">
        <f t="shared" si="90"/>
        <v>163</v>
      </c>
      <c r="C191" s="42">
        <f t="shared" si="91"/>
        <v>1.0827577937638575</v>
      </c>
      <c r="D191" s="10">
        <f t="shared" si="92"/>
        <v>4.457242206235998</v>
      </c>
      <c r="E191" s="40">
        <f t="shared" si="93"/>
        <v>22.165515587528002</v>
      </c>
      <c r="F191" s="40">
        <f t="shared" si="94"/>
        <v>31.08</v>
      </c>
      <c r="G191" s="3">
        <f t="shared" si="95"/>
        <v>217.73793764989031</v>
      </c>
      <c r="H191" s="3">
        <f t="shared" si="96"/>
        <v>81.256230789298584</v>
      </c>
      <c r="I191">
        <f t="shared" si="78"/>
        <v>8.1256230789298584E-5</v>
      </c>
      <c r="J191" s="4">
        <f t="shared" si="97"/>
        <v>385.87403548099871</v>
      </c>
      <c r="K191" s="40">
        <f t="shared" si="98"/>
        <v>4.7488547245267769</v>
      </c>
      <c r="L191" s="40">
        <f t="shared" si="79"/>
        <v>1.2511452754732231</v>
      </c>
      <c r="M191" s="10">
        <f t="shared" si="99"/>
        <v>5.0076321626159181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13.809017797249455</v>
      </c>
      <c r="Q191" s="42">
        <f t="shared" si="101"/>
        <v>8.1358000530071292E-2</v>
      </c>
      <c r="R191" s="4">
        <f t="shared" si="102"/>
        <v>81171.440489800065</v>
      </c>
      <c r="S191">
        <f t="shared" si="82"/>
        <v>8.1171440489800071E-5</v>
      </c>
      <c r="T191" s="41">
        <f t="shared" si="83"/>
        <v>9.8632931552083763E-5</v>
      </c>
      <c r="U191" s="42">
        <f t="shared" si="103"/>
        <v>0.1456662085309707</v>
      </c>
      <c r="V191" s="42">
        <f t="shared" si="104"/>
        <v>0.44961841301095207</v>
      </c>
      <c r="W191" s="42">
        <f t="shared" si="105"/>
        <v>0.44538917621769059</v>
      </c>
      <c r="X191" s="42">
        <f t="shared" si="106"/>
        <v>4.2292367932614816E-3</v>
      </c>
      <c r="Y191" s="42">
        <f t="shared" si="89"/>
        <v>1.4971281427644547E-3</v>
      </c>
      <c r="Z191" s="10">
        <f t="shared" si="107"/>
        <v>15.17878581935777</v>
      </c>
      <c r="AA191">
        <f t="shared" si="84"/>
        <v>5008305.0676748585</v>
      </c>
      <c r="AB191" s="10">
        <f t="shared" si="85"/>
        <v>5.0083050676748586</v>
      </c>
      <c r="AC191" s="10">
        <f t="shared" si="86"/>
        <v>4.9073050676748586</v>
      </c>
      <c r="AD191" s="3">
        <f t="shared" si="87"/>
        <v>711.71937167148053</v>
      </c>
      <c r="AI191" s="94">
        <f t="shared" si="88"/>
        <v>0.44538917621769059</v>
      </c>
    </row>
    <row r="192" spans="2:35">
      <c r="B192" s="39">
        <f t="shared" si="90"/>
        <v>164</v>
      </c>
      <c r="C192" s="42">
        <f t="shared" si="91"/>
        <v>1.0894004796151695</v>
      </c>
      <c r="D192" s="10">
        <f t="shared" si="92"/>
        <v>4.4505995203846851</v>
      </c>
      <c r="E192" s="40">
        <f t="shared" si="93"/>
        <v>22.178800959230628</v>
      </c>
      <c r="F192" s="40">
        <f t="shared" si="94"/>
        <v>31.08</v>
      </c>
      <c r="G192" s="3">
        <f t="shared" si="95"/>
        <v>217.68479616307982</v>
      </c>
      <c r="H192" s="3">
        <f t="shared" si="96"/>
        <v>81.256230789298584</v>
      </c>
      <c r="I192">
        <f t="shared" si="78"/>
        <v>8.1256230789298584E-5</v>
      </c>
      <c r="J192" s="4">
        <f t="shared" si="97"/>
        <v>386.33673767294573</v>
      </c>
      <c r="K192" s="40">
        <f t="shared" si="98"/>
        <v>4.7545490840540703</v>
      </c>
      <c r="L192" s="40">
        <f t="shared" si="79"/>
        <v>1.2454509159459297</v>
      </c>
      <c r="M192" s="10">
        <f t="shared" si="99"/>
        <v>5.0083050676748586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13.809609706293147</v>
      </c>
      <c r="Q192" s="42">
        <f t="shared" si="101"/>
        <v>8.1839019616967351E-2</v>
      </c>
      <c r="R192" s="4">
        <f t="shared" si="102"/>
        <v>81050.906419347331</v>
      </c>
      <c r="S192">
        <f t="shared" si="82"/>
        <v>8.1050906419347327E-5</v>
      </c>
      <c r="T192" s="41">
        <f t="shared" si="83"/>
        <v>9.8753465622536507E-5</v>
      </c>
      <c r="U192" s="42">
        <f t="shared" si="103"/>
        <v>0.14544990411483974</v>
      </c>
      <c r="V192" s="42">
        <f t="shared" si="104"/>
        <v>0.44967948678864722</v>
      </c>
      <c r="W192" s="42">
        <f t="shared" si="105"/>
        <v>0.4454502577538525</v>
      </c>
      <c r="X192" s="42">
        <f t="shared" si="106"/>
        <v>4.2292290347947237E-3</v>
      </c>
      <c r="Y192" s="42">
        <f t="shared" si="89"/>
        <v>1.4991624826530458E-3</v>
      </c>
      <c r="Z192" s="10">
        <f t="shared" si="107"/>
        <v>15.180859458474764</v>
      </c>
      <c r="AA192">
        <f t="shared" si="84"/>
        <v>5008975.4756948715</v>
      </c>
      <c r="AB192" s="10">
        <f t="shared" si="85"/>
        <v>5.0089754756948714</v>
      </c>
      <c r="AC192" s="10">
        <f t="shared" si="86"/>
        <v>4.9079754756948715</v>
      </c>
      <c r="AD192" s="3">
        <f t="shared" si="87"/>
        <v>711.81660271136639</v>
      </c>
      <c r="AI192" s="94">
        <f t="shared" si="88"/>
        <v>0.4454502577538525</v>
      </c>
    </row>
    <row r="193" spans="2:35">
      <c r="B193" s="39">
        <f t="shared" si="90"/>
        <v>165</v>
      </c>
      <c r="C193" s="42">
        <f t="shared" si="91"/>
        <v>1.0960431654664815</v>
      </c>
      <c r="D193" s="10">
        <f t="shared" si="92"/>
        <v>4.4439568345333722</v>
      </c>
      <c r="E193" s="40">
        <f t="shared" si="93"/>
        <v>22.192086330933254</v>
      </c>
      <c r="F193" s="40">
        <f t="shared" si="94"/>
        <v>31.08</v>
      </c>
      <c r="G193" s="3">
        <f t="shared" si="95"/>
        <v>217.63165467626933</v>
      </c>
      <c r="H193" s="3">
        <f t="shared" si="96"/>
        <v>81.256230789298584</v>
      </c>
      <c r="I193">
        <f t="shared" si="78"/>
        <v>8.1256230789298584E-5</v>
      </c>
      <c r="J193" s="4">
        <f t="shared" si="97"/>
        <v>386.79971711217428</v>
      </c>
      <c r="K193" s="40">
        <f t="shared" si="98"/>
        <v>4.7602468555939428</v>
      </c>
      <c r="L193" s="40">
        <f t="shared" si="79"/>
        <v>1.2397531444060572</v>
      </c>
      <c r="M193" s="10">
        <f t="shared" si="99"/>
        <v>5.0089754756948714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13.810199365005895</v>
      </c>
      <c r="Q193" s="42">
        <f t="shared" si="101"/>
        <v>8.2320018165630171E-2</v>
      </c>
      <c r="R193" s="4">
        <f t="shared" si="102"/>
        <v>80930.36118847481</v>
      </c>
      <c r="S193">
        <f t="shared" si="82"/>
        <v>8.0930361188474812E-5</v>
      </c>
      <c r="T193" s="41">
        <f t="shared" si="83"/>
        <v>9.8874010853409021E-5</v>
      </c>
      <c r="U193" s="42">
        <f t="shared" si="103"/>
        <v>0.14523357967077746</v>
      </c>
      <c r="V193" s="42">
        <f t="shared" si="104"/>
        <v>0.44974032596077623</v>
      </c>
      <c r="W193" s="42">
        <f t="shared" si="105"/>
        <v>0.44551111262657728</v>
      </c>
      <c r="X193" s="42">
        <f t="shared" si="106"/>
        <v>4.2292133341989557E-3</v>
      </c>
      <c r="Y193" s="42">
        <f t="shared" si="89"/>
        <v>1.501196728128781E-3</v>
      </c>
      <c r="Z193" s="10">
        <f t="shared" si="107"/>
        <v>15.182925373124196</v>
      </c>
      <c r="AA193">
        <f t="shared" si="84"/>
        <v>5009643.3863926837</v>
      </c>
      <c r="AB193" s="10">
        <f t="shared" si="85"/>
        <v>5.0096433863926837</v>
      </c>
      <c r="AC193" s="10">
        <f t="shared" si="86"/>
        <v>4.9086433863926837</v>
      </c>
      <c r="AD193" s="3">
        <f t="shared" si="87"/>
        <v>711.91347155803965</v>
      </c>
      <c r="AI193" s="94">
        <f t="shared" si="88"/>
        <v>0.44551111262657728</v>
      </c>
    </row>
    <row r="194" spans="2:35">
      <c r="B194" s="39">
        <f t="shared" si="90"/>
        <v>166</v>
      </c>
      <c r="C194" s="42">
        <f t="shared" si="91"/>
        <v>1.1026858513177935</v>
      </c>
      <c r="D194" s="10">
        <f t="shared" si="92"/>
        <v>4.4373141486820593</v>
      </c>
      <c r="E194" s="40">
        <f t="shared" si="93"/>
        <v>22.20537170263588</v>
      </c>
      <c r="F194" s="40">
        <f t="shared" si="94"/>
        <v>31.08</v>
      </c>
      <c r="G194" s="3">
        <f t="shared" si="95"/>
        <v>217.57851318945885</v>
      </c>
      <c r="H194" s="3">
        <f t="shared" si="96"/>
        <v>81.256230789298584</v>
      </c>
      <c r="I194">
        <f t="shared" si="78"/>
        <v>8.1256230789298584E-5</v>
      </c>
      <c r="J194" s="4">
        <f t="shared" si="97"/>
        <v>387.26297379868447</v>
      </c>
      <c r="K194" s="40">
        <f t="shared" si="98"/>
        <v>4.7659480391463944</v>
      </c>
      <c r="L194" s="40">
        <f t="shared" si="79"/>
        <v>1.2340519608536056</v>
      </c>
      <c r="M194" s="10">
        <f t="shared" si="99"/>
        <v>5.0096433863926837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13.810786773751261</v>
      </c>
      <c r="Q194" s="42">
        <f t="shared" si="101"/>
        <v>8.2800996256171475E-2</v>
      </c>
      <c r="R194" s="4">
        <f t="shared" si="102"/>
        <v>80809.804841382502</v>
      </c>
      <c r="S194">
        <f t="shared" si="82"/>
        <v>8.0809804841382496E-5</v>
      </c>
      <c r="T194" s="41">
        <f t="shared" si="83"/>
        <v>9.8994567200501337E-5</v>
      </c>
      <c r="U194" s="42">
        <f t="shared" si="103"/>
        <v>0.14501723527810295</v>
      </c>
      <c r="V194" s="42">
        <f t="shared" si="104"/>
        <v>0.44980093049775377</v>
      </c>
      <c r="W194" s="42">
        <f t="shared" si="105"/>
        <v>0.44557174081015133</v>
      </c>
      <c r="X194" s="42">
        <f t="shared" si="106"/>
        <v>4.2291896876024415E-3</v>
      </c>
      <c r="Y194" s="42">
        <f t="shared" si="89"/>
        <v>1.5032308757092609E-3</v>
      </c>
      <c r="Z194" s="10">
        <f t="shared" si="107"/>
        <v>15.184983562427737</v>
      </c>
      <c r="AA194">
        <f t="shared" si="84"/>
        <v>5010308.7994843302</v>
      </c>
      <c r="AB194" s="10">
        <f t="shared" si="85"/>
        <v>5.0103087994843305</v>
      </c>
      <c r="AC194" s="10">
        <f t="shared" si="86"/>
        <v>4.9093087994843305</v>
      </c>
      <c r="AD194" s="3">
        <f t="shared" si="87"/>
        <v>712.00997817031623</v>
      </c>
      <c r="AI194" s="94">
        <f t="shared" si="88"/>
        <v>0.44557174081015133</v>
      </c>
    </row>
    <row r="195" spans="2:35">
      <c r="B195" s="39">
        <f t="shared" si="90"/>
        <v>167</v>
      </c>
      <c r="C195" s="42">
        <f t="shared" si="91"/>
        <v>1.1093285371691055</v>
      </c>
      <c r="D195" s="10">
        <f t="shared" si="92"/>
        <v>4.4306714628307464</v>
      </c>
      <c r="E195" s="40">
        <f t="shared" si="93"/>
        <v>22.218657074338505</v>
      </c>
      <c r="F195" s="40">
        <f t="shared" si="94"/>
        <v>31.08</v>
      </c>
      <c r="G195" s="3">
        <f t="shared" si="95"/>
        <v>217.52537170264836</v>
      </c>
      <c r="H195" s="3">
        <f t="shared" si="96"/>
        <v>81.256230789298584</v>
      </c>
      <c r="I195">
        <f t="shared" si="78"/>
        <v>8.1256230789298584E-5</v>
      </c>
      <c r="J195" s="4">
        <f t="shared" si="97"/>
        <v>387.72650773247619</v>
      </c>
      <c r="K195" s="40">
        <f t="shared" si="98"/>
        <v>4.7716526347114252</v>
      </c>
      <c r="L195" s="40">
        <f t="shared" si="79"/>
        <v>1.2283473652885748</v>
      </c>
      <c r="M195" s="10">
        <f t="shared" si="99"/>
        <v>5.0103087994843305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13.811371932889777</v>
      </c>
      <c r="Q195" s="42">
        <f t="shared" si="101"/>
        <v>8.3281953968670219E-2</v>
      </c>
      <c r="R195" s="4">
        <f t="shared" si="102"/>
        <v>80689.237422270409</v>
      </c>
      <c r="S195">
        <f t="shared" si="82"/>
        <v>8.0689237422270415E-5</v>
      </c>
      <c r="T195" s="41">
        <f t="shared" si="83"/>
        <v>9.9115134619613419E-5</v>
      </c>
      <c r="U195" s="42">
        <f t="shared" si="103"/>
        <v>0.14480087101613534</v>
      </c>
      <c r="V195" s="42">
        <f t="shared" si="104"/>
        <v>0.44986130036988581</v>
      </c>
      <c r="W195" s="42">
        <f t="shared" si="105"/>
        <v>0.44563214227879838</v>
      </c>
      <c r="X195" s="42">
        <f t="shared" si="106"/>
        <v>4.229158091087426E-3</v>
      </c>
      <c r="Y195" s="42">
        <f t="shared" si="89"/>
        <v>1.5052649219105458E-3</v>
      </c>
      <c r="Z195" s="10">
        <f t="shared" si="107"/>
        <v>15.18703402550468</v>
      </c>
      <c r="AA195">
        <f t="shared" si="84"/>
        <v>5010971.7146850787</v>
      </c>
      <c r="AB195" s="10">
        <f t="shared" si="85"/>
        <v>5.0109717146850787</v>
      </c>
      <c r="AC195" s="10">
        <f t="shared" si="86"/>
        <v>4.9099717146850788</v>
      </c>
      <c r="AD195" s="3">
        <f t="shared" si="87"/>
        <v>712.10612250690042</v>
      </c>
      <c r="AI195" s="94">
        <f t="shared" si="88"/>
        <v>0.44563214227879838</v>
      </c>
    </row>
    <row r="196" spans="2:35">
      <c r="B196" s="39">
        <f t="shared" si="90"/>
        <v>168</v>
      </c>
      <c r="C196" s="42">
        <f t="shared" si="91"/>
        <v>1.1159712230204175</v>
      </c>
      <c r="D196" s="10">
        <f t="shared" si="92"/>
        <v>4.4240287769794335</v>
      </c>
      <c r="E196" s="40">
        <f t="shared" si="93"/>
        <v>22.231942446041131</v>
      </c>
      <c r="F196" s="40">
        <f t="shared" si="94"/>
        <v>31.08</v>
      </c>
      <c r="G196" s="3">
        <f t="shared" si="95"/>
        <v>217.47223021583787</v>
      </c>
      <c r="H196" s="3">
        <f t="shared" si="96"/>
        <v>81.256230789298584</v>
      </c>
      <c r="I196">
        <f t="shared" si="78"/>
        <v>8.1256230789298584E-5</v>
      </c>
      <c r="J196" s="4">
        <f t="shared" si="97"/>
        <v>388.19031891354939</v>
      </c>
      <c r="K196" s="40">
        <f t="shared" si="98"/>
        <v>4.7773606422890333</v>
      </c>
      <c r="L196" s="40">
        <f t="shared" si="79"/>
        <v>1.2226393577109667</v>
      </c>
      <c r="M196" s="10">
        <f t="shared" si="99"/>
        <v>5.0109717146850787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13.811954842778881</v>
      </c>
      <c r="Q196" s="42">
        <f t="shared" si="101"/>
        <v>8.3762891383172763E-2</v>
      </c>
      <c r="R196" s="4">
        <f t="shared" si="102"/>
        <v>80568.658975338549</v>
      </c>
      <c r="S196">
        <f t="shared" si="82"/>
        <v>8.0568658975338549E-5</v>
      </c>
      <c r="T196" s="41">
        <f t="shared" si="83"/>
        <v>9.9235713066545285E-5</v>
      </c>
      <c r="U196" s="42">
        <f t="shared" si="103"/>
        <v>0.14458448696419379</v>
      </c>
      <c r="V196" s="42">
        <f t="shared" si="104"/>
        <v>0.44992143554762604</v>
      </c>
      <c r="W196" s="42">
        <f t="shared" si="105"/>
        <v>0.44569231700667256</v>
      </c>
      <c r="X196" s="42">
        <f t="shared" si="106"/>
        <v>4.2291185409534804E-3</v>
      </c>
      <c r="Y196" s="42">
        <f t="shared" si="89"/>
        <v>1.5072988632472567E-3</v>
      </c>
      <c r="Z196" s="10">
        <f t="shared" si="107"/>
        <v>15.189076761472911</v>
      </c>
      <c r="AA196">
        <f t="shared" si="84"/>
        <v>5011632.1317097424</v>
      </c>
      <c r="AB196" s="10">
        <f t="shared" si="85"/>
        <v>5.0116321317097423</v>
      </c>
      <c r="AC196" s="10">
        <f t="shared" si="86"/>
        <v>4.9106321317097423</v>
      </c>
      <c r="AD196" s="3">
        <f t="shared" si="87"/>
        <v>712.20190452643112</v>
      </c>
      <c r="AI196" s="94">
        <f t="shared" si="88"/>
        <v>0.44569231700667256</v>
      </c>
    </row>
    <row r="197" spans="2:35">
      <c r="B197" s="39">
        <f t="shared" si="90"/>
        <v>169</v>
      </c>
      <c r="C197" s="42">
        <f t="shared" si="91"/>
        <v>1.1226139088717295</v>
      </c>
      <c r="D197" s="10">
        <f t="shared" si="92"/>
        <v>4.4173860911281206</v>
      </c>
      <c r="E197" s="40">
        <f t="shared" si="93"/>
        <v>22.245227817743757</v>
      </c>
      <c r="F197" s="40">
        <f t="shared" si="94"/>
        <v>31.08</v>
      </c>
      <c r="G197" s="3">
        <f t="shared" si="95"/>
        <v>217.41908872902738</v>
      </c>
      <c r="H197" s="3">
        <f t="shared" si="96"/>
        <v>81.256230789298584</v>
      </c>
      <c r="I197">
        <f t="shared" si="78"/>
        <v>8.1256230789298584E-5</v>
      </c>
      <c r="J197" s="4">
        <f t="shared" si="97"/>
        <v>388.65440734190423</v>
      </c>
      <c r="K197" s="40">
        <f t="shared" si="98"/>
        <v>4.7830720618792215</v>
      </c>
      <c r="L197" s="40">
        <f t="shared" si="79"/>
        <v>1.2169279381207785</v>
      </c>
      <c r="M197" s="10">
        <f t="shared" si="99"/>
        <v>5.0116321317097423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13.812535503773194</v>
      </c>
      <c r="Q197" s="42">
        <f t="shared" si="101"/>
        <v>8.4243808579693089E-2</v>
      </c>
      <c r="R197" s="4">
        <f t="shared" si="102"/>
        <v>80448.069544786893</v>
      </c>
      <c r="S197">
        <f t="shared" si="82"/>
        <v>8.0448069544786894E-5</v>
      </c>
      <c r="T197" s="41">
        <f t="shared" si="83"/>
        <v>9.935630249709694E-5</v>
      </c>
      <c r="U197" s="42">
        <f t="shared" si="103"/>
        <v>0.1443680832015973</v>
      </c>
      <c r="V197" s="42">
        <f t="shared" si="104"/>
        <v>0.44998133600187018</v>
      </c>
      <c r="W197" s="42">
        <f t="shared" si="105"/>
        <v>0.44575226496788639</v>
      </c>
      <c r="X197" s="42">
        <f t="shared" si="106"/>
        <v>4.2290710339837889E-3</v>
      </c>
      <c r="Y197" s="42">
        <f t="shared" si="89"/>
        <v>1.5093326962328055E-3</v>
      </c>
      <c r="Z197" s="10">
        <f t="shared" si="107"/>
        <v>15.191111769451226</v>
      </c>
      <c r="AA197">
        <f t="shared" si="84"/>
        <v>5012290.0502734259</v>
      </c>
      <c r="AB197" s="10">
        <f t="shared" si="85"/>
        <v>5.0122900502734256</v>
      </c>
      <c r="AC197" s="10">
        <f t="shared" si="86"/>
        <v>4.9112900502734256</v>
      </c>
      <c r="AD197" s="3">
        <f t="shared" si="87"/>
        <v>712.29732418758897</v>
      </c>
      <c r="AI197" s="94">
        <f t="shared" si="88"/>
        <v>0.44575226496788639</v>
      </c>
    </row>
    <row r="198" spans="2:35">
      <c r="B198" s="39">
        <f t="shared" si="90"/>
        <v>170</v>
      </c>
      <c r="C198" s="42">
        <f t="shared" si="91"/>
        <v>1.1292565947230415</v>
      </c>
      <c r="D198" s="10">
        <f t="shared" si="92"/>
        <v>4.4107434052768077</v>
      </c>
      <c r="E198" s="40">
        <f t="shared" si="93"/>
        <v>22.258513189446383</v>
      </c>
      <c r="F198" s="40">
        <f t="shared" si="94"/>
        <v>31.08</v>
      </c>
      <c r="G198" s="3">
        <f t="shared" si="95"/>
        <v>217.36594724221689</v>
      </c>
      <c r="H198" s="3">
        <f t="shared" si="96"/>
        <v>81.256230789298584</v>
      </c>
      <c r="I198">
        <f t="shared" si="78"/>
        <v>8.1256230789298584E-5</v>
      </c>
      <c r="J198" s="4">
        <f t="shared" si="97"/>
        <v>389.11877301754066</v>
      </c>
      <c r="K198" s="40">
        <f t="shared" si="98"/>
        <v>4.7887868934819879</v>
      </c>
      <c r="L198" s="40">
        <f t="shared" si="79"/>
        <v>1.2112131065180121</v>
      </c>
      <c r="M198" s="10">
        <f t="shared" si="99"/>
        <v>5.0122900502734256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13.813113916225179</v>
      </c>
      <c r="Q198" s="42">
        <f t="shared" si="101"/>
        <v>8.4724705638212924E-2</v>
      </c>
      <c r="R198" s="4">
        <f t="shared" si="102"/>
        <v>80327.469174815429</v>
      </c>
      <c r="S198">
        <f t="shared" si="82"/>
        <v>8.0327469174815432E-5</v>
      </c>
      <c r="T198" s="41">
        <f t="shared" si="83"/>
        <v>9.9476902867068402E-5</v>
      </c>
      <c r="U198" s="42">
        <f t="shared" si="103"/>
        <v>0.14415165980766501</v>
      </c>
      <c r="V198" s="42">
        <f t="shared" si="104"/>
        <v>0.4500410017030077</v>
      </c>
      <c r="W198" s="42">
        <f t="shared" si="105"/>
        <v>0.44581198613657919</v>
      </c>
      <c r="X198" s="42">
        <f t="shared" si="106"/>
        <v>4.2290155664285178E-3</v>
      </c>
      <c r="Y198" s="42">
        <f t="shared" si="89"/>
        <v>1.5113664173791357E-3</v>
      </c>
      <c r="Z198" s="10">
        <f t="shared" si="107"/>
        <v>15.193139048556668</v>
      </c>
      <c r="AA198">
        <f t="shared" si="84"/>
        <v>5012945.4700906724</v>
      </c>
      <c r="AB198" s="10">
        <f t="shared" si="85"/>
        <v>5.0129454700906724</v>
      </c>
      <c r="AC198" s="10">
        <f t="shared" si="86"/>
        <v>4.9119454700906724</v>
      </c>
      <c r="AD198" s="3">
        <f t="shared" si="87"/>
        <v>712.39238144897354</v>
      </c>
      <c r="AI198" s="94">
        <f t="shared" si="88"/>
        <v>0.44581198613657919</v>
      </c>
    </row>
    <row r="199" spans="2:35">
      <c r="B199" s="39">
        <f t="shared" si="90"/>
        <v>171</v>
      </c>
      <c r="C199" s="42">
        <f t="shared" si="91"/>
        <v>1.1358992805743535</v>
      </c>
      <c r="D199" s="10">
        <f t="shared" si="92"/>
        <v>4.4041007194254949</v>
      </c>
      <c r="E199" s="40">
        <f t="shared" si="93"/>
        <v>22.271798561149009</v>
      </c>
      <c r="F199" s="40">
        <f t="shared" si="94"/>
        <v>31.08</v>
      </c>
      <c r="G199" s="3">
        <f t="shared" si="95"/>
        <v>217.3128057554064</v>
      </c>
      <c r="H199" s="3">
        <f t="shared" si="96"/>
        <v>81.256230789298584</v>
      </c>
      <c r="I199">
        <f t="shared" si="78"/>
        <v>8.1256230789298584E-5</v>
      </c>
      <c r="J199" s="4">
        <f t="shared" si="97"/>
        <v>389.58341594045862</v>
      </c>
      <c r="K199" s="40">
        <f t="shared" si="98"/>
        <v>4.7945051370973344</v>
      </c>
      <c r="L199" s="40">
        <f t="shared" si="79"/>
        <v>1.2054948629026656</v>
      </c>
      <c r="M199" s="10">
        <f t="shared" si="99"/>
        <v>5.0129454700906724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13.813690080484401</v>
      </c>
      <c r="Q199" s="42">
        <f t="shared" si="101"/>
        <v>8.5205582638681943E-2</v>
      </c>
      <c r="R199" s="4">
        <f t="shared" si="102"/>
        <v>80206.857909624188</v>
      </c>
      <c r="S199">
        <f t="shared" si="82"/>
        <v>8.0206857909624184E-5</v>
      </c>
      <c r="T199" s="41">
        <f t="shared" si="83"/>
        <v>9.9597514132259649E-5</v>
      </c>
      <c r="U199" s="42">
        <f t="shared" si="103"/>
        <v>0.14393521686171606</v>
      </c>
      <c r="V199" s="42">
        <f t="shared" si="104"/>
        <v>0.45010043262172261</v>
      </c>
      <c r="W199" s="42">
        <f t="shared" si="105"/>
        <v>0.44587148048683922</v>
      </c>
      <c r="X199" s="42">
        <f t="shared" si="106"/>
        <v>4.2289521348833903E-3</v>
      </c>
      <c r="Y199" s="42">
        <f t="shared" si="89"/>
        <v>1.5134000231968854E-3</v>
      </c>
      <c r="Z199" s="10">
        <f t="shared" si="107"/>
        <v>15.195158597906159</v>
      </c>
      <c r="AA199">
        <f t="shared" si="84"/>
        <v>5013598.3908759784</v>
      </c>
      <c r="AB199" s="10">
        <f t="shared" si="85"/>
        <v>5.0135983908759787</v>
      </c>
      <c r="AC199" s="10">
        <f t="shared" si="86"/>
        <v>4.9125983908759787</v>
      </c>
      <c r="AD199" s="3">
        <f t="shared" si="87"/>
        <v>712.48707626917746</v>
      </c>
      <c r="AI199" s="94">
        <f t="shared" si="88"/>
        <v>0.44587148048683922</v>
      </c>
    </row>
    <row r="200" spans="2:35">
      <c r="B200" s="39">
        <f t="shared" si="90"/>
        <v>172</v>
      </c>
      <c r="C200" s="42">
        <f t="shared" si="91"/>
        <v>1.1425419664256655</v>
      </c>
      <c r="D200" s="10">
        <f t="shared" si="92"/>
        <v>4.397458033574182</v>
      </c>
      <c r="E200" s="40">
        <f t="shared" si="93"/>
        <v>22.285083932851634</v>
      </c>
      <c r="F200" s="40">
        <f t="shared" si="94"/>
        <v>31.08</v>
      </c>
      <c r="G200" s="3">
        <f t="shared" si="95"/>
        <v>217.25966426859591</v>
      </c>
      <c r="H200" s="3">
        <f t="shared" si="96"/>
        <v>81.256230789298584</v>
      </c>
      <c r="I200">
        <f t="shared" si="78"/>
        <v>8.1256230789298584E-5</v>
      </c>
      <c r="J200" s="4">
        <f t="shared" si="97"/>
        <v>390.04833611065811</v>
      </c>
      <c r="K200" s="40">
        <f t="shared" si="98"/>
        <v>4.8002267927252582</v>
      </c>
      <c r="L200" s="40">
        <f t="shared" si="79"/>
        <v>1.1997732072747418</v>
      </c>
      <c r="M200" s="10">
        <f t="shared" si="99"/>
        <v>5.0135983908759787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13.814263996897958</v>
      </c>
      <c r="Q200" s="42">
        <f t="shared" si="101"/>
        <v>8.5686439661017966E-2</v>
      </c>
      <c r="R200" s="4">
        <f t="shared" si="102"/>
        <v>80086.235793413172</v>
      </c>
      <c r="S200">
        <f t="shared" si="82"/>
        <v>8.0086235793413175E-5</v>
      </c>
      <c r="T200" s="41">
        <f t="shared" si="83"/>
        <v>9.9718136248470659E-5</v>
      </c>
      <c r="U200" s="42">
        <f t="shared" si="103"/>
        <v>0.14371875444306961</v>
      </c>
      <c r="V200" s="42">
        <f t="shared" si="104"/>
        <v>0.45015962872886445</v>
      </c>
      <c r="W200" s="42">
        <f t="shared" si="105"/>
        <v>0.44593074799275073</v>
      </c>
      <c r="X200" s="42">
        <f t="shared" si="106"/>
        <v>4.228880736113716E-3</v>
      </c>
      <c r="Y200" s="42">
        <f t="shared" si="89"/>
        <v>1.5154335101954673E-3</v>
      </c>
      <c r="Z200" s="10">
        <f t="shared" si="107"/>
        <v>15.197170416617258</v>
      </c>
      <c r="AA200">
        <f t="shared" si="84"/>
        <v>5014248.8123440528</v>
      </c>
      <c r="AB200" s="10">
        <f t="shared" si="85"/>
        <v>5.0142488123440527</v>
      </c>
      <c r="AC200" s="10">
        <f t="shared" si="86"/>
        <v>4.9132488123440528</v>
      </c>
      <c r="AD200" s="3">
        <f t="shared" si="87"/>
        <v>712.5814086068242</v>
      </c>
      <c r="AI200" s="94">
        <f t="shared" si="88"/>
        <v>0.44593074799275073</v>
      </c>
    </row>
    <row r="201" spans="2:35">
      <c r="B201" s="39">
        <f t="shared" si="90"/>
        <v>173</v>
      </c>
      <c r="C201" s="42">
        <f t="shared" si="91"/>
        <v>1.1491846522769775</v>
      </c>
      <c r="D201" s="10">
        <f t="shared" si="92"/>
        <v>4.3908153477228691</v>
      </c>
      <c r="E201" s="40">
        <f t="shared" si="93"/>
        <v>22.29836930455426</v>
      </c>
      <c r="F201" s="40">
        <f t="shared" si="94"/>
        <v>31.08</v>
      </c>
      <c r="G201" s="3">
        <f t="shared" si="95"/>
        <v>217.20652278178542</v>
      </c>
      <c r="H201" s="3">
        <f t="shared" si="96"/>
        <v>81.256230789298584</v>
      </c>
      <c r="I201">
        <f t="shared" si="78"/>
        <v>8.1256230789298584E-5</v>
      </c>
      <c r="J201" s="4">
        <f t="shared" si="97"/>
        <v>390.51353352813919</v>
      </c>
      <c r="K201" s="40">
        <f t="shared" si="98"/>
        <v>4.8059518603657612</v>
      </c>
      <c r="L201" s="40">
        <f t="shared" si="79"/>
        <v>1.1940481396342388</v>
      </c>
      <c r="M201" s="10">
        <f t="shared" si="99"/>
        <v>5.0142488123440527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13.814835665810739</v>
      </c>
      <c r="Q201" s="42">
        <f t="shared" si="101"/>
        <v>8.6167276785107064E-2</v>
      </c>
      <c r="R201" s="4">
        <f t="shared" si="102"/>
        <v>79965.602870382339</v>
      </c>
      <c r="S201">
        <f t="shared" si="82"/>
        <v>7.9965602870382343E-5</v>
      </c>
      <c r="T201" s="41">
        <f t="shared" si="83"/>
        <v>9.983876917150149E-5</v>
      </c>
      <c r="U201" s="42">
        <f t="shared" si="103"/>
        <v>0.14350227263104462</v>
      </c>
      <c r="V201" s="42">
        <f t="shared" si="104"/>
        <v>0.4502185899957255</v>
      </c>
      <c r="W201" s="42">
        <f t="shared" si="105"/>
        <v>0.44598978862841671</v>
      </c>
      <c r="X201" s="42">
        <f t="shared" si="106"/>
        <v>4.2288013673087987E-3</v>
      </c>
      <c r="Y201" s="42">
        <f t="shared" si="89"/>
        <v>1.5174668748832681E-3</v>
      </c>
      <c r="Z201" s="10">
        <f t="shared" si="107"/>
        <v>15.199174503810109</v>
      </c>
      <c r="AA201">
        <f t="shared" si="84"/>
        <v>5014896.7342104381</v>
      </c>
      <c r="AB201" s="10">
        <f t="shared" si="85"/>
        <v>5.0148967342104385</v>
      </c>
      <c r="AC201" s="10">
        <f t="shared" si="86"/>
        <v>4.9138967342104385</v>
      </c>
      <c r="AD201" s="3">
        <f t="shared" si="87"/>
        <v>712.67537842065815</v>
      </c>
      <c r="AI201" s="94">
        <f t="shared" si="88"/>
        <v>0.44598978862841671</v>
      </c>
    </row>
    <row r="202" spans="2:35">
      <c r="B202" s="39">
        <f t="shared" si="90"/>
        <v>174</v>
      </c>
      <c r="C202" s="42">
        <f t="shared" si="91"/>
        <v>1.1558273381282895</v>
      </c>
      <c r="D202" s="10">
        <f t="shared" si="92"/>
        <v>4.3841726618715562</v>
      </c>
      <c r="E202" s="40">
        <f t="shared" si="93"/>
        <v>22.311654676256886</v>
      </c>
      <c r="F202" s="40">
        <f t="shared" si="94"/>
        <v>31.08</v>
      </c>
      <c r="G202" s="3">
        <f t="shared" si="95"/>
        <v>217.15338129497493</v>
      </c>
      <c r="H202" s="3">
        <f t="shared" si="96"/>
        <v>81.256230789298584</v>
      </c>
      <c r="I202">
        <f t="shared" si="78"/>
        <v>8.1256230789298584E-5</v>
      </c>
      <c r="J202" s="4">
        <f t="shared" si="97"/>
        <v>390.9790081929018</v>
      </c>
      <c r="K202" s="40">
        <f t="shared" si="98"/>
        <v>4.8116803400188433</v>
      </c>
      <c r="L202" s="40">
        <f t="shared" si="79"/>
        <v>1.1883196599811567</v>
      </c>
      <c r="M202" s="10">
        <f t="shared" si="99"/>
        <v>5.0148967342104385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13.815405087565953</v>
      </c>
      <c r="Q202" s="42">
        <f t="shared" si="101"/>
        <v>8.6648094090803776E-2</v>
      </c>
      <c r="R202" s="4">
        <f t="shared" si="102"/>
        <v>79844.959184731735</v>
      </c>
      <c r="S202">
        <f t="shared" si="82"/>
        <v>7.984495918473174E-5</v>
      </c>
      <c r="T202" s="41">
        <f t="shared" si="83"/>
        <v>9.9959412857152094E-5</v>
      </c>
      <c r="U202" s="42">
        <f t="shared" si="103"/>
        <v>0.1432857715049603</v>
      </c>
      <c r="V202" s="42">
        <f t="shared" si="104"/>
        <v>0.45027731639276936</v>
      </c>
      <c r="W202" s="42">
        <f t="shared" si="105"/>
        <v>0.44604860236801613</v>
      </c>
      <c r="X202" s="42">
        <f t="shared" si="106"/>
        <v>4.2287140247532218E-3</v>
      </c>
      <c r="Y202" s="42">
        <f t="shared" si="89"/>
        <v>1.5195001137672118E-3</v>
      </c>
      <c r="Z202" s="10">
        <f t="shared" si="107"/>
        <v>15.201170858603053</v>
      </c>
      <c r="AA202">
        <f t="shared" si="84"/>
        <v>5015542.1561900936</v>
      </c>
      <c r="AB202" s="10">
        <f t="shared" si="85"/>
        <v>5.0155421561900937</v>
      </c>
      <c r="AC202" s="10">
        <f t="shared" si="86"/>
        <v>4.9145421561900937</v>
      </c>
      <c r="AD202" s="3">
        <f t="shared" si="87"/>
        <v>712.76898566933914</v>
      </c>
      <c r="AI202" s="94">
        <f t="shared" si="88"/>
        <v>0.44604860236801613</v>
      </c>
    </row>
    <row r="203" spans="2:35">
      <c r="B203" s="39">
        <f t="shared" si="90"/>
        <v>175</v>
      </c>
      <c r="C203" s="42">
        <f t="shared" si="91"/>
        <v>1.1624700239796015</v>
      </c>
      <c r="D203" s="10">
        <f t="shared" si="92"/>
        <v>4.3775299760202433</v>
      </c>
      <c r="E203" s="40">
        <f t="shared" si="93"/>
        <v>22.324940047959512</v>
      </c>
      <c r="F203" s="40">
        <f t="shared" si="94"/>
        <v>31.08</v>
      </c>
      <c r="G203" s="3">
        <f t="shared" si="95"/>
        <v>217.10023980816445</v>
      </c>
      <c r="H203" s="3">
        <f t="shared" si="96"/>
        <v>81.256230789298584</v>
      </c>
      <c r="I203">
        <f t="shared" si="78"/>
        <v>8.1256230789298584E-5</v>
      </c>
      <c r="J203" s="4">
        <f t="shared" si="97"/>
        <v>391.444760104946</v>
      </c>
      <c r="K203" s="40">
        <f t="shared" si="98"/>
        <v>4.8174122316845036</v>
      </c>
      <c r="L203" s="40">
        <f t="shared" si="79"/>
        <v>1.1825877683154964</v>
      </c>
      <c r="M203" s="10">
        <f t="shared" si="99"/>
        <v>5.0155421561900937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13.815972262503889</v>
      </c>
      <c r="Q203" s="42">
        <f t="shared" si="101"/>
        <v>8.7128891657931209E-2</v>
      </c>
      <c r="R203" s="4">
        <f t="shared" si="102"/>
        <v>79724.304780661318</v>
      </c>
      <c r="S203">
        <f t="shared" si="82"/>
        <v>7.9724304780661318E-5</v>
      </c>
      <c r="T203" s="41">
        <f t="shared" si="83"/>
        <v>1.0008006726122252E-4</v>
      </c>
      <c r="U203" s="42">
        <f t="shared" si="103"/>
        <v>0.14306925114413574</v>
      </c>
      <c r="V203" s="42">
        <f t="shared" si="104"/>
        <v>0.45033580789142114</v>
      </c>
      <c r="W203" s="42">
        <f t="shared" si="105"/>
        <v>0.44610718918567532</v>
      </c>
      <c r="X203" s="42">
        <f t="shared" si="106"/>
        <v>4.2286187057458124E-3</v>
      </c>
      <c r="Y203" s="42">
        <f t="shared" si="89"/>
        <v>1.5215332233532439E-3</v>
      </c>
      <c r="Z203" s="10">
        <f t="shared" si="107"/>
        <v>15.203159480117417</v>
      </c>
      <c r="AA203">
        <f t="shared" si="84"/>
        <v>5016185.0779989436</v>
      </c>
      <c r="AB203" s="10">
        <f t="shared" si="85"/>
        <v>5.0161850779989434</v>
      </c>
      <c r="AC203" s="10">
        <f t="shared" si="86"/>
        <v>4.9151850779989434</v>
      </c>
      <c r="AD203" s="3">
        <f t="shared" si="87"/>
        <v>712.86223031166696</v>
      </c>
      <c r="AI203" s="94">
        <f t="shared" si="88"/>
        <v>0.44610718918567532</v>
      </c>
    </row>
    <row r="204" spans="2:35">
      <c r="B204" s="39">
        <f t="shared" si="90"/>
        <v>176</v>
      </c>
      <c r="C204" s="42">
        <f t="shared" si="91"/>
        <v>1.1691127098309135</v>
      </c>
      <c r="D204" s="10">
        <f t="shared" si="92"/>
        <v>4.3708872901689304</v>
      </c>
      <c r="E204" s="40">
        <f t="shared" si="93"/>
        <v>22.338225419662137</v>
      </c>
      <c r="F204" s="40">
        <f t="shared" si="94"/>
        <v>31.08</v>
      </c>
      <c r="G204" s="3">
        <f t="shared" si="95"/>
        <v>217.04709832135396</v>
      </c>
      <c r="H204" s="3">
        <f t="shared" si="96"/>
        <v>81.256230789298584</v>
      </c>
      <c r="I204">
        <f t="shared" si="78"/>
        <v>8.1256230789298584E-5</v>
      </c>
      <c r="J204" s="4">
        <f t="shared" si="97"/>
        <v>391.91078926427178</v>
      </c>
      <c r="K204" s="40">
        <f t="shared" si="98"/>
        <v>4.823147535362744</v>
      </c>
      <c r="L204" s="40">
        <f t="shared" si="79"/>
        <v>1.176852464637256</v>
      </c>
      <c r="M204" s="10">
        <f t="shared" si="99"/>
        <v>5.0161850779989434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13.816537190963286</v>
      </c>
      <c r="Q204" s="42">
        <f t="shared" si="101"/>
        <v>8.7609669566281259E-2</v>
      </c>
      <c r="R204" s="4">
        <f t="shared" si="102"/>
        <v>79603.639702371103</v>
      </c>
      <c r="S204">
        <f t="shared" si="82"/>
        <v>7.9603639702371102E-5</v>
      </c>
      <c r="T204" s="41">
        <f t="shared" si="83"/>
        <v>1.0020073233951273E-4</v>
      </c>
      <c r="U204" s="42">
        <f t="shared" si="103"/>
        <v>0.14285271162789007</v>
      </c>
      <c r="V204" s="42">
        <f t="shared" si="104"/>
        <v>0.45039406446273866</v>
      </c>
      <c r="W204" s="42">
        <f t="shared" si="105"/>
        <v>0.44616554905560762</v>
      </c>
      <c r="X204" s="42">
        <f t="shared" si="106"/>
        <v>4.2285154071310393E-3</v>
      </c>
      <c r="Y204" s="42">
        <f t="shared" si="89"/>
        <v>1.5235662001461103E-3</v>
      </c>
      <c r="Z204" s="10">
        <f t="shared" si="107"/>
        <v>15.205140367475275</v>
      </c>
      <c r="AA204">
        <f t="shared" si="84"/>
        <v>5016825.4993531536</v>
      </c>
      <c r="AB204" s="10">
        <f t="shared" si="85"/>
        <v>5.0168254993531534</v>
      </c>
      <c r="AC204" s="10">
        <f t="shared" si="86"/>
        <v>4.9158254993531534</v>
      </c>
      <c r="AD204" s="3">
        <f t="shared" si="87"/>
        <v>712.95511230647628</v>
      </c>
      <c r="AI204" s="94">
        <f t="shared" si="88"/>
        <v>0.44616554905560762</v>
      </c>
    </row>
    <row r="205" spans="2:35">
      <c r="B205" s="39">
        <f t="shared" si="90"/>
        <v>177</v>
      </c>
      <c r="C205" s="42">
        <f t="shared" si="91"/>
        <v>1.1757553956822255</v>
      </c>
      <c r="D205" s="10">
        <f t="shared" si="92"/>
        <v>4.3642446043176175</v>
      </c>
      <c r="E205" s="40">
        <f t="shared" si="93"/>
        <v>22.351510791364763</v>
      </c>
      <c r="F205" s="40">
        <f t="shared" si="94"/>
        <v>31.08</v>
      </c>
      <c r="G205" s="3">
        <f t="shared" si="95"/>
        <v>216.99395683454347</v>
      </c>
      <c r="H205" s="3">
        <f t="shared" si="96"/>
        <v>81.256230789298584</v>
      </c>
      <c r="I205">
        <f t="shared" si="78"/>
        <v>8.1256230789298584E-5</v>
      </c>
      <c r="J205" s="4">
        <f t="shared" si="97"/>
        <v>392.37709567087904</v>
      </c>
      <c r="K205" s="40">
        <f t="shared" si="98"/>
        <v>4.8288862510535617</v>
      </c>
      <c r="L205" s="40">
        <f t="shared" si="79"/>
        <v>1.1711137489464383</v>
      </c>
      <c r="M205" s="10">
        <f t="shared" si="99"/>
        <v>5.0168254993531534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13.817099873280684</v>
      </c>
      <c r="Q205" s="42">
        <f t="shared" si="101"/>
        <v>8.809042789561472E-2</v>
      </c>
      <c r="R205" s="4">
        <f t="shared" si="102"/>
        <v>79482.963994061094</v>
      </c>
      <c r="S205">
        <f t="shared" si="82"/>
        <v>7.9482963994061099E-5</v>
      </c>
      <c r="T205" s="41">
        <f t="shared" si="83"/>
        <v>1.0032140804782273E-4</v>
      </c>
      <c r="U205" s="42">
        <f t="shared" si="103"/>
        <v>0.14263615303554231</v>
      </c>
      <c r="V205" s="42">
        <f t="shared" si="104"/>
        <v>0.45045208607826642</v>
      </c>
      <c r="W205" s="42">
        <f t="shared" si="105"/>
        <v>0.44622368195204876</v>
      </c>
      <c r="X205" s="42">
        <f t="shared" si="106"/>
        <v>4.2284041262176664E-3</v>
      </c>
      <c r="Y205" s="42">
        <f t="shared" si="89"/>
        <v>1.5255990406495773E-3</v>
      </c>
      <c r="Z205" s="10">
        <f t="shared" si="107"/>
        <v>15.207113519801592</v>
      </c>
      <c r="AA205">
        <f t="shared" si="84"/>
        <v>5017463.4199698269</v>
      </c>
      <c r="AB205" s="10">
        <f t="shared" si="85"/>
        <v>5.0174634199698271</v>
      </c>
      <c r="AC205" s="10">
        <f t="shared" si="86"/>
        <v>4.9164634199698272</v>
      </c>
      <c r="AD205" s="3">
        <f t="shared" si="87"/>
        <v>713.04763161273775</v>
      </c>
      <c r="AI205" s="94">
        <f t="shared" si="88"/>
        <v>0.44622368195204876</v>
      </c>
    </row>
    <row r="206" spans="2:35">
      <c r="B206" s="39">
        <f t="shared" si="90"/>
        <v>178</v>
      </c>
      <c r="C206" s="42">
        <f t="shared" si="91"/>
        <v>1.1823980815335375</v>
      </c>
      <c r="D206" s="10">
        <f t="shared" si="92"/>
        <v>4.3576019184663046</v>
      </c>
      <c r="E206" s="40">
        <f t="shared" si="93"/>
        <v>22.364796163067389</v>
      </c>
      <c r="F206" s="40">
        <f t="shared" si="94"/>
        <v>31.08</v>
      </c>
      <c r="G206" s="3">
        <f t="shared" si="95"/>
        <v>216.94081534773298</v>
      </c>
      <c r="H206" s="3">
        <f t="shared" si="96"/>
        <v>81.256230789298584</v>
      </c>
      <c r="I206">
        <f t="shared" si="78"/>
        <v>8.1256230789298584E-5</v>
      </c>
      <c r="J206" s="4">
        <f t="shared" si="97"/>
        <v>392.84367932476795</v>
      </c>
      <c r="K206" s="40">
        <f t="shared" si="98"/>
        <v>4.8346283787569595</v>
      </c>
      <c r="L206" s="40">
        <f t="shared" si="79"/>
        <v>1.1653716212430405</v>
      </c>
      <c r="M206" s="10">
        <f t="shared" si="99"/>
        <v>5.0174634199698271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13.817660309791053</v>
      </c>
      <c r="Q206" s="42">
        <f t="shared" si="101"/>
        <v>8.857116672566144E-2</v>
      </c>
      <c r="R206" s="4">
        <f t="shared" si="102"/>
        <v>79362.277699931277</v>
      </c>
      <c r="S206">
        <f t="shared" si="82"/>
        <v>7.9362277699931278E-5</v>
      </c>
      <c r="T206" s="41">
        <f t="shared" si="83"/>
        <v>1.0044209434195256E-4</v>
      </c>
      <c r="U206" s="42">
        <f t="shared" si="103"/>
        <v>0.14241957544641168</v>
      </c>
      <c r="V206" s="42">
        <f t="shared" si="104"/>
        <v>0.45050987270901505</v>
      </c>
      <c r="W206" s="42">
        <f t="shared" si="105"/>
        <v>0.44628158784931921</v>
      </c>
      <c r="X206" s="42">
        <f t="shared" si="106"/>
        <v>4.2282848596958411E-3</v>
      </c>
      <c r="Y206" s="42">
        <f t="shared" si="89"/>
        <v>1.5276317413661317E-3</v>
      </c>
      <c r="Z206" s="10">
        <f t="shared" si="107"/>
        <v>15.209078936221186</v>
      </c>
      <c r="AA206">
        <f t="shared" si="84"/>
        <v>5018098.8395660147</v>
      </c>
      <c r="AB206" s="10">
        <f t="shared" si="85"/>
        <v>5.0180988395660151</v>
      </c>
      <c r="AC206" s="10">
        <f t="shared" si="86"/>
        <v>4.9170988395660151</v>
      </c>
      <c r="AD206" s="3">
        <f t="shared" si="87"/>
        <v>713.13978818941473</v>
      </c>
      <c r="AI206" s="94">
        <f t="shared" si="88"/>
        <v>0.44628158784931921</v>
      </c>
    </row>
    <row r="207" spans="2:35">
      <c r="B207" s="39">
        <f t="shared" si="90"/>
        <v>179</v>
      </c>
      <c r="C207" s="42">
        <f t="shared" si="91"/>
        <v>1.1890407673848495</v>
      </c>
      <c r="D207" s="10">
        <f t="shared" si="92"/>
        <v>4.3509592326149917</v>
      </c>
      <c r="E207" s="40">
        <f t="shared" si="93"/>
        <v>22.378081534770015</v>
      </c>
      <c r="F207" s="40">
        <f t="shared" si="94"/>
        <v>31.08</v>
      </c>
      <c r="G207" s="3">
        <f t="shared" si="95"/>
        <v>216.88767386092249</v>
      </c>
      <c r="H207" s="3">
        <f t="shared" si="96"/>
        <v>81.256230789298584</v>
      </c>
      <c r="I207">
        <f t="shared" si="78"/>
        <v>8.1256230789298584E-5</v>
      </c>
      <c r="J207" s="4">
        <f t="shared" si="97"/>
        <v>393.31054022593838</v>
      </c>
      <c r="K207" s="40">
        <f t="shared" si="98"/>
        <v>4.8403739184729355</v>
      </c>
      <c r="L207" s="40">
        <f t="shared" si="79"/>
        <v>1.1596260815270645</v>
      </c>
      <c r="M207" s="10">
        <f t="shared" si="99"/>
        <v>5.0180988395660151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13.818218500826916</v>
      </c>
      <c r="Q207" s="42">
        <f t="shared" si="101"/>
        <v>8.9051886136120501E-2</v>
      </c>
      <c r="R207" s="4">
        <f t="shared" si="102"/>
        <v>79241.580864181655</v>
      </c>
      <c r="S207">
        <f t="shared" si="82"/>
        <v>7.924158086418166E-5</v>
      </c>
      <c r="T207" s="41">
        <f t="shared" si="83"/>
        <v>1.0056279117770217E-4</v>
      </c>
      <c r="U207" s="42">
        <f t="shared" si="103"/>
        <v>0.14220297893981718</v>
      </c>
      <c r="V207" s="42">
        <f t="shared" si="104"/>
        <v>0.45056742432693614</v>
      </c>
      <c r="W207" s="42">
        <f t="shared" si="105"/>
        <v>0.44633926672173496</v>
      </c>
      <c r="X207" s="42">
        <f t="shared" si="106"/>
        <v>4.2281576052011771E-3</v>
      </c>
      <c r="Y207" s="42">
        <f t="shared" si="89"/>
        <v>1.5296642987974319E-3</v>
      </c>
      <c r="Z207" s="10">
        <f t="shared" si="107"/>
        <v>15.211036615863193</v>
      </c>
      <c r="AA207">
        <f t="shared" si="84"/>
        <v>5018731.7578601688</v>
      </c>
      <c r="AB207" s="10">
        <f t="shared" si="85"/>
        <v>5.0187317578601691</v>
      </c>
      <c r="AC207" s="10">
        <f t="shared" si="86"/>
        <v>4.9177317578601691</v>
      </c>
      <c r="AD207" s="3">
        <f t="shared" si="87"/>
        <v>713.23158199567354</v>
      </c>
      <c r="AI207" s="94">
        <f t="shared" si="88"/>
        <v>0.44633926672173496</v>
      </c>
    </row>
    <row r="208" spans="2:35">
      <c r="B208" s="39">
        <f t="shared" si="90"/>
        <v>180</v>
      </c>
      <c r="C208" s="42">
        <f t="shared" si="91"/>
        <v>1.1956834532361615</v>
      </c>
      <c r="D208" s="10">
        <f t="shared" si="92"/>
        <v>4.3443165467636788</v>
      </c>
      <c r="E208" s="40">
        <f t="shared" si="93"/>
        <v>22.391366906472641</v>
      </c>
      <c r="F208" s="40">
        <f t="shared" si="94"/>
        <v>31.08</v>
      </c>
      <c r="G208" s="3">
        <f t="shared" si="95"/>
        <v>216.834532374112</v>
      </c>
      <c r="H208" s="3">
        <f t="shared" si="96"/>
        <v>81.256230789298584</v>
      </c>
      <c r="I208">
        <f t="shared" si="78"/>
        <v>8.1256230789298584E-5</v>
      </c>
      <c r="J208" s="4">
        <f t="shared" si="97"/>
        <v>393.77767837439035</v>
      </c>
      <c r="K208" s="40">
        <f t="shared" si="98"/>
        <v>4.8461228702014898</v>
      </c>
      <c r="L208" s="40">
        <f t="shared" si="79"/>
        <v>1.1538771297985102</v>
      </c>
      <c r="M208" s="10">
        <f t="shared" si="99"/>
        <v>5.0187317578601691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13.818774446719621</v>
      </c>
      <c r="Q208" s="42">
        <f t="shared" si="101"/>
        <v>8.9532586206660325E-2</v>
      </c>
      <c r="R208" s="4">
        <f t="shared" si="102"/>
        <v>79120.873531012243</v>
      </c>
      <c r="S208">
        <f t="shared" si="82"/>
        <v>7.9120873531012242E-5</v>
      </c>
      <c r="T208" s="41">
        <f t="shared" si="83"/>
        <v>1.0068349851087159E-4</v>
      </c>
      <c r="U208" s="42">
        <f t="shared" si="103"/>
        <v>0.14198636359507799</v>
      </c>
      <c r="V208" s="42">
        <f t="shared" si="104"/>
        <v>0.45062474090325527</v>
      </c>
      <c r="W208" s="42">
        <f t="shared" si="105"/>
        <v>0.44639671854373908</v>
      </c>
      <c r="X208" s="42">
        <f t="shared" si="106"/>
        <v>4.2280223595161925E-3</v>
      </c>
      <c r="Y208" s="42">
        <f t="shared" si="89"/>
        <v>1.5316967094438953E-3</v>
      </c>
      <c r="Z208" s="10">
        <f t="shared" si="107"/>
        <v>15.212986557856905</v>
      </c>
      <c r="AA208">
        <f t="shared" si="84"/>
        <v>5019362.1745707868</v>
      </c>
      <c r="AB208" s="10">
        <f t="shared" si="85"/>
        <v>5.0193621745707864</v>
      </c>
      <c r="AC208" s="10">
        <f t="shared" si="86"/>
        <v>4.9183621745707864</v>
      </c>
      <c r="AD208" s="3">
        <f t="shared" si="87"/>
        <v>713.32301299068695</v>
      </c>
      <c r="AI208" s="94">
        <f t="shared" si="88"/>
        <v>0.44639671854373908</v>
      </c>
    </row>
    <row r="209" spans="2:35">
      <c r="B209" s="39">
        <f t="shared" si="90"/>
        <v>181</v>
      </c>
      <c r="C209" s="42">
        <f t="shared" si="91"/>
        <v>1.2023261390874735</v>
      </c>
      <c r="D209" s="10">
        <f t="shared" si="92"/>
        <v>4.337673860912366</v>
      </c>
      <c r="E209" s="40">
        <f t="shared" si="93"/>
        <v>22.404652278175266</v>
      </c>
      <c r="F209" s="40">
        <f t="shared" si="94"/>
        <v>31.08</v>
      </c>
      <c r="G209" s="3">
        <f t="shared" si="95"/>
        <v>216.78139088730151</v>
      </c>
      <c r="H209" s="3">
        <f t="shared" si="96"/>
        <v>81.256230789298584</v>
      </c>
      <c r="I209">
        <f t="shared" si="78"/>
        <v>8.1256230789298584E-5</v>
      </c>
      <c r="J209" s="4">
        <f t="shared" si="97"/>
        <v>394.2450937701239</v>
      </c>
      <c r="K209" s="40">
        <f t="shared" si="98"/>
        <v>4.8518752339426241</v>
      </c>
      <c r="L209" s="40">
        <f t="shared" si="79"/>
        <v>1.1481247660573759</v>
      </c>
      <c r="M209" s="10">
        <f t="shared" si="99"/>
        <v>5.0193621745707864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13.819328147798167</v>
      </c>
      <c r="Q209" s="42">
        <f t="shared" si="101"/>
        <v>9.0013267016918849E-2</v>
      </c>
      <c r="R209" s="4">
        <f t="shared" si="102"/>
        <v>79000.155744623014</v>
      </c>
      <c r="S209">
        <f t="shared" si="82"/>
        <v>7.9000155744623018E-5</v>
      </c>
      <c r="T209" s="41">
        <f t="shared" si="83"/>
        <v>1.0080421629726082E-4</v>
      </c>
      <c r="U209" s="42">
        <f t="shared" si="103"/>
        <v>0.14176972949151323</v>
      </c>
      <c r="V209" s="42">
        <f t="shared" si="104"/>
        <v>0.45068182240986293</v>
      </c>
      <c r="W209" s="42">
        <f t="shared" si="105"/>
        <v>0.44645394328977889</v>
      </c>
      <c r="X209" s="42">
        <f t="shared" si="106"/>
        <v>4.2278791200840438E-3</v>
      </c>
      <c r="Y209" s="42">
        <f t="shared" si="89"/>
        <v>1.5337289698050124E-3</v>
      </c>
      <c r="Z209" s="10">
        <f t="shared" si="107"/>
        <v>15.214928761334846</v>
      </c>
      <c r="AA209">
        <f t="shared" si="84"/>
        <v>5019990.0894174138</v>
      </c>
      <c r="AB209" s="10">
        <f t="shared" si="85"/>
        <v>5.0199900894174139</v>
      </c>
      <c r="AC209" s="10">
        <f t="shared" si="86"/>
        <v>4.9189900894174139</v>
      </c>
      <c r="AD209" s="3">
        <f t="shared" si="87"/>
        <v>713.41408113378009</v>
      </c>
      <c r="AI209" s="94">
        <f t="shared" si="88"/>
        <v>0.44645394328977889</v>
      </c>
    </row>
    <row r="210" spans="2:35">
      <c r="B210" s="39">
        <f t="shared" si="90"/>
        <v>182</v>
      </c>
      <c r="C210" s="42">
        <f t="shared" si="91"/>
        <v>1.2089688249387855</v>
      </c>
      <c r="D210" s="10">
        <f t="shared" si="92"/>
        <v>4.3310311750610531</v>
      </c>
      <c r="E210" s="40">
        <f t="shared" si="93"/>
        <v>22.417937649877892</v>
      </c>
      <c r="F210" s="40">
        <f t="shared" si="94"/>
        <v>31.08</v>
      </c>
      <c r="G210" s="3">
        <f t="shared" si="95"/>
        <v>216.72824940049102</v>
      </c>
      <c r="H210" s="3">
        <f t="shared" si="96"/>
        <v>81.256230789298584</v>
      </c>
      <c r="I210">
        <f t="shared" si="78"/>
        <v>8.1256230789298584E-5</v>
      </c>
      <c r="J210" s="4">
        <f t="shared" si="97"/>
        <v>394.71278641313904</v>
      </c>
      <c r="K210" s="40">
        <f t="shared" si="98"/>
        <v>4.8576310096963367</v>
      </c>
      <c r="L210" s="40">
        <f t="shared" si="79"/>
        <v>1.1423689903036633</v>
      </c>
      <c r="M210" s="10">
        <f t="shared" si="99"/>
        <v>5.0199900894174139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13.81987960439008</v>
      </c>
      <c r="Q210" s="42">
        <f t="shared" si="101"/>
        <v>9.0493928646503657E-2</v>
      </c>
      <c r="R210" s="4">
        <f t="shared" si="102"/>
        <v>78879.427549213971</v>
      </c>
      <c r="S210">
        <f t="shared" si="82"/>
        <v>7.887942754921397E-5</v>
      </c>
      <c r="T210" s="41">
        <f t="shared" si="83"/>
        <v>1.0092494449266986E-4</v>
      </c>
      <c r="U210" s="42">
        <f t="shared" si="103"/>
        <v>0.14155307670844192</v>
      </c>
      <c r="V210" s="42">
        <f t="shared" si="104"/>
        <v>0.45073866881876312</v>
      </c>
      <c r="W210" s="42">
        <f t="shared" si="105"/>
        <v>0.44651094093439642</v>
      </c>
      <c r="X210" s="42">
        <f t="shared" si="106"/>
        <v>4.2277278843667054E-3</v>
      </c>
      <c r="Y210" s="42">
        <f t="shared" si="89"/>
        <v>1.5357610763793532E-3</v>
      </c>
      <c r="Z210" s="10">
        <f t="shared" si="107"/>
        <v>15.216863225432785</v>
      </c>
      <c r="AA210">
        <f t="shared" si="84"/>
        <v>5020615.5021206457</v>
      </c>
      <c r="AB210" s="10">
        <f t="shared" si="85"/>
        <v>5.0206155021206458</v>
      </c>
      <c r="AC210" s="10">
        <f t="shared" si="86"/>
        <v>4.9196155021206458</v>
      </c>
      <c r="AD210" s="3">
        <f t="shared" si="87"/>
        <v>713.50478638443008</v>
      </c>
      <c r="AI210" s="94">
        <f t="shared" si="88"/>
        <v>0.44651094093439642</v>
      </c>
    </row>
    <row r="211" spans="2:35">
      <c r="B211" s="39">
        <f t="shared" si="90"/>
        <v>183</v>
      </c>
      <c r="C211" s="42">
        <f t="shared" si="91"/>
        <v>1.2156115107900975</v>
      </c>
      <c r="D211" s="10">
        <f t="shared" si="92"/>
        <v>4.3243884892097402</v>
      </c>
      <c r="E211" s="40">
        <f t="shared" si="93"/>
        <v>22.431223021580518</v>
      </c>
      <c r="F211" s="40">
        <f t="shared" si="94"/>
        <v>31.08</v>
      </c>
      <c r="G211" s="3">
        <f t="shared" si="95"/>
        <v>216.67510791368053</v>
      </c>
      <c r="H211" s="3">
        <f t="shared" si="96"/>
        <v>81.256230789298584</v>
      </c>
      <c r="I211">
        <f t="shared" si="78"/>
        <v>8.1256230789298584E-5</v>
      </c>
      <c r="J211" s="4">
        <f t="shared" si="97"/>
        <v>395.18075630343577</v>
      </c>
      <c r="K211" s="40">
        <f t="shared" si="98"/>
        <v>4.8633901974626284</v>
      </c>
      <c r="L211" s="40">
        <f t="shared" si="79"/>
        <v>1.1366098025373716</v>
      </c>
      <c r="M211" s="10">
        <f t="shared" si="99"/>
        <v>5.0206155021206458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13.820428816821407</v>
      </c>
      <c r="Q211" s="42">
        <f t="shared" si="101"/>
        <v>9.0974571174992136E-2</v>
      </c>
      <c r="R211" s="4">
        <f t="shared" si="102"/>
        <v>78758.688988985101</v>
      </c>
      <c r="S211">
        <f t="shared" si="82"/>
        <v>7.8758688988985108E-5</v>
      </c>
      <c r="T211" s="41">
        <f t="shared" si="83"/>
        <v>1.0104568305289873E-4</v>
      </c>
      <c r="U211" s="42">
        <f t="shared" si="103"/>
        <v>0.14133640532518321</v>
      </c>
      <c r="V211" s="42">
        <f t="shared" si="104"/>
        <v>0.45079528010159836</v>
      </c>
      <c r="W211" s="42">
        <f t="shared" si="105"/>
        <v>0.44656771145222957</v>
      </c>
      <c r="X211" s="42">
        <f t="shared" si="106"/>
        <v>4.2275686493687958E-3</v>
      </c>
      <c r="Y211" s="42">
        <f t="shared" si="89"/>
        <v>1.5377930256643445E-3</v>
      </c>
      <c r="Z211" s="10">
        <f t="shared" si="107"/>
        <v>15.218789949287492</v>
      </c>
      <c r="AA211">
        <f t="shared" si="84"/>
        <v>5021238.4124013977</v>
      </c>
      <c r="AB211" s="10">
        <f t="shared" si="85"/>
        <v>5.0212384124013978</v>
      </c>
      <c r="AC211" s="10">
        <f t="shared" si="86"/>
        <v>4.9202384124013978</v>
      </c>
      <c r="AD211" s="3">
        <f t="shared" si="87"/>
        <v>713.59512870216065</v>
      </c>
      <c r="AI211" s="94">
        <f t="shared" si="88"/>
        <v>0.44656771145222957</v>
      </c>
    </row>
    <row r="212" spans="2:35">
      <c r="B212" s="39">
        <f t="shared" si="90"/>
        <v>184</v>
      </c>
      <c r="C212" s="42">
        <f t="shared" si="91"/>
        <v>1.2222541966414096</v>
      </c>
      <c r="D212" s="10">
        <f t="shared" si="92"/>
        <v>4.3177458033584273</v>
      </c>
      <c r="E212" s="40">
        <f t="shared" si="93"/>
        <v>22.444508393283144</v>
      </c>
      <c r="F212" s="40">
        <f t="shared" si="94"/>
        <v>31.08</v>
      </c>
      <c r="G212" s="3">
        <f t="shared" si="95"/>
        <v>216.62196642687005</v>
      </c>
      <c r="H212" s="3">
        <f t="shared" si="96"/>
        <v>81.256230789298584</v>
      </c>
      <c r="I212">
        <f t="shared" si="78"/>
        <v>8.1256230789298584E-5</v>
      </c>
      <c r="J212" s="4">
        <f t="shared" si="97"/>
        <v>395.64900344101397</v>
      </c>
      <c r="K212" s="40">
        <f t="shared" si="98"/>
        <v>4.8691527972414983</v>
      </c>
      <c r="L212" s="40">
        <f t="shared" si="79"/>
        <v>1.1308472027585017</v>
      </c>
      <c r="M212" s="10">
        <f t="shared" si="99"/>
        <v>5.0212384124013978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13.820975785416085</v>
      </c>
      <c r="Q212" s="42">
        <f t="shared" si="101"/>
        <v>9.1455194681931598E-2</v>
      </c>
      <c r="R212" s="4">
        <f t="shared" si="102"/>
        <v>78637.940108136449</v>
      </c>
      <c r="S212">
        <f t="shared" si="82"/>
        <v>7.8637940108136452E-5</v>
      </c>
      <c r="T212" s="41">
        <f t="shared" si="83"/>
        <v>1.0116643193374738E-4</v>
      </c>
      <c r="U212" s="42">
        <f t="shared" si="103"/>
        <v>0.14111971542105625</v>
      </c>
      <c r="V212" s="42">
        <f t="shared" si="104"/>
        <v>0.45085165623048373</v>
      </c>
      <c r="W212" s="42">
        <f t="shared" si="105"/>
        <v>0.44662425481794499</v>
      </c>
      <c r="X212" s="42">
        <f t="shared" si="106"/>
        <v>4.2274014125387449E-3</v>
      </c>
      <c r="Y212" s="42">
        <f t="shared" si="89"/>
        <v>1.5398248141564798E-3</v>
      </c>
      <c r="Z212" s="10">
        <f t="shared" si="107"/>
        <v>15.220708932038757</v>
      </c>
      <c r="AA212">
        <f t="shared" si="84"/>
        <v>5021858.8199815648</v>
      </c>
      <c r="AB212" s="10">
        <f t="shared" si="85"/>
        <v>5.0218588199815644</v>
      </c>
      <c r="AC212" s="10">
        <f t="shared" si="86"/>
        <v>4.9208588199815644</v>
      </c>
      <c r="AD212" s="3">
        <f t="shared" si="87"/>
        <v>713.68510804663742</v>
      </c>
      <c r="AI212" s="94">
        <f t="shared" si="88"/>
        <v>0.44662425481794499</v>
      </c>
    </row>
    <row r="213" spans="2:35">
      <c r="B213" s="39">
        <f t="shared" si="90"/>
        <v>185</v>
      </c>
      <c r="C213" s="42">
        <f t="shared" si="91"/>
        <v>1.2288968824927216</v>
      </c>
      <c r="D213" s="10">
        <f t="shared" si="92"/>
        <v>4.3111031175071144</v>
      </c>
      <c r="E213" s="40">
        <f t="shared" si="93"/>
        <v>22.45779376498577</v>
      </c>
      <c r="F213" s="40">
        <f t="shared" si="94"/>
        <v>31.08</v>
      </c>
      <c r="G213" s="3">
        <f t="shared" si="95"/>
        <v>216.56882494005956</v>
      </c>
      <c r="H213" s="3">
        <f t="shared" si="96"/>
        <v>81.256230789298584</v>
      </c>
      <c r="I213">
        <f t="shared" si="78"/>
        <v>8.1256230789298584E-5</v>
      </c>
      <c r="J213" s="4">
        <f t="shared" si="97"/>
        <v>396.11752782587376</v>
      </c>
      <c r="K213" s="40">
        <f t="shared" si="98"/>
        <v>4.8749188090329474</v>
      </c>
      <c r="L213" s="40">
        <f t="shared" si="79"/>
        <v>1.1250811909670526</v>
      </c>
      <c r="M213" s="10">
        <f t="shared" si="99"/>
        <v>5.0218588199815644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13.821520510496523</v>
      </c>
      <c r="Q213" s="42">
        <f t="shared" si="101"/>
        <v>9.1935799246839436E-2</v>
      </c>
      <c r="R213" s="4">
        <f t="shared" si="102"/>
        <v>78517.180950867973</v>
      </c>
      <c r="S213">
        <f t="shared" si="82"/>
        <v>7.8517180950867971E-5</v>
      </c>
      <c r="T213" s="41">
        <f t="shared" si="83"/>
        <v>1.0128719109101586E-4</v>
      </c>
      <c r="U213" s="42">
        <f t="shared" si="103"/>
        <v>0.14090300707538009</v>
      </c>
      <c r="V213" s="42">
        <f t="shared" si="104"/>
        <v>0.45090779717774981</v>
      </c>
      <c r="W213" s="42">
        <f t="shared" si="105"/>
        <v>0.44668057100629821</v>
      </c>
      <c r="X213" s="42">
        <f t="shared" si="106"/>
        <v>4.2272261714516035E-3</v>
      </c>
      <c r="Y213" s="42">
        <f t="shared" si="89"/>
        <v>1.5418564383513774E-3</v>
      </c>
      <c r="Z213" s="10">
        <f t="shared" si="107"/>
        <v>15.222620172829924</v>
      </c>
      <c r="AA213">
        <f t="shared" si="84"/>
        <v>5022476.7245841892</v>
      </c>
      <c r="AB213" s="10">
        <f t="shared" si="85"/>
        <v>5.0224767245841893</v>
      </c>
      <c r="AC213" s="10">
        <f t="shared" si="86"/>
        <v>4.9214767245841893</v>
      </c>
      <c r="AD213" s="3">
        <f t="shared" si="87"/>
        <v>713.77472437769245</v>
      </c>
      <c r="AI213" s="94">
        <f t="shared" si="88"/>
        <v>0.44668057100629821</v>
      </c>
    </row>
    <row r="214" spans="2:35">
      <c r="B214" s="39">
        <f t="shared" si="90"/>
        <v>186</v>
      </c>
      <c r="C214" s="42">
        <f t="shared" si="91"/>
        <v>1.2355395683440336</v>
      </c>
      <c r="D214" s="10">
        <f t="shared" si="92"/>
        <v>4.3044604316558015</v>
      </c>
      <c r="E214" s="40">
        <f t="shared" si="93"/>
        <v>22.471079136688395</v>
      </c>
      <c r="F214" s="40">
        <f t="shared" si="94"/>
        <v>31.08</v>
      </c>
      <c r="G214" s="3">
        <f t="shared" si="95"/>
        <v>216.51568345324907</v>
      </c>
      <c r="H214" s="3">
        <f t="shared" si="96"/>
        <v>81.256230789298584</v>
      </c>
      <c r="I214">
        <f t="shared" si="78"/>
        <v>8.1256230789298584E-5</v>
      </c>
      <c r="J214" s="4">
        <f t="shared" si="97"/>
        <v>396.58632945801514</v>
      </c>
      <c r="K214" s="40">
        <f t="shared" si="98"/>
        <v>4.8806882328369756</v>
      </c>
      <c r="L214" s="40">
        <f t="shared" si="79"/>
        <v>1.1193117671630244</v>
      </c>
      <c r="M214" s="10">
        <f t="shared" si="99"/>
        <v>5.0224767245841893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13.822062992383747</v>
      </c>
      <c r="Q214" s="42">
        <f t="shared" si="101"/>
        <v>9.2416384949203276E-2</v>
      </c>
      <c r="R214" s="4">
        <f t="shared" si="102"/>
        <v>78396.411561379675</v>
      </c>
      <c r="S214">
        <f t="shared" si="82"/>
        <v>7.8396411561379675E-5</v>
      </c>
      <c r="T214" s="41">
        <f t="shared" si="83"/>
        <v>1.0140796048050416E-4</v>
      </c>
      <c r="U214" s="42">
        <f t="shared" si="103"/>
        <v>0.14068628036747391</v>
      </c>
      <c r="V214" s="42">
        <f t="shared" si="104"/>
        <v>0.45096370291536514</v>
      </c>
      <c r="W214" s="42">
        <f t="shared" si="105"/>
        <v>0.44673665999214895</v>
      </c>
      <c r="X214" s="42">
        <f t="shared" si="106"/>
        <v>4.2270429232161844E-3</v>
      </c>
      <c r="Y214" s="42">
        <f t="shared" si="89"/>
        <v>1.5438878947435534E-3</v>
      </c>
      <c r="Z214" s="10">
        <f t="shared" si="107"/>
        <v>15.22452367080559</v>
      </c>
      <c r="AA214">
        <f t="shared" si="84"/>
        <v>5023092.1259327205</v>
      </c>
      <c r="AB214" s="10">
        <f t="shared" si="85"/>
        <v>5.0230921259327204</v>
      </c>
      <c r="AC214" s="10">
        <f t="shared" si="86"/>
        <v>4.9220921259327204</v>
      </c>
      <c r="AD214" s="3">
        <f t="shared" si="87"/>
        <v>713.8639776552169</v>
      </c>
      <c r="AI214" s="94">
        <f t="shared" si="88"/>
        <v>0.44673665999214895</v>
      </c>
    </row>
    <row r="215" spans="2:35">
      <c r="B215" s="39">
        <f t="shared" si="90"/>
        <v>187</v>
      </c>
      <c r="C215" s="42">
        <f t="shared" si="91"/>
        <v>1.2421822541953456</v>
      </c>
      <c r="D215" s="10">
        <f t="shared" si="92"/>
        <v>4.2978177458044886</v>
      </c>
      <c r="E215" s="40">
        <f t="shared" si="93"/>
        <v>22.484364508391021</v>
      </c>
      <c r="F215" s="40">
        <f t="shared" si="94"/>
        <v>31.08</v>
      </c>
      <c r="G215" s="3">
        <f t="shared" si="95"/>
        <v>216.46254196643858</v>
      </c>
      <c r="H215" s="3">
        <f t="shared" si="96"/>
        <v>81.256230789298584</v>
      </c>
      <c r="I215">
        <f t="shared" si="78"/>
        <v>8.1256230789298584E-5</v>
      </c>
      <c r="J215" s="4">
        <f t="shared" si="97"/>
        <v>397.05540833743811</v>
      </c>
      <c r="K215" s="40">
        <f t="shared" si="98"/>
        <v>4.886461068653583</v>
      </c>
      <c r="L215" s="40">
        <f t="shared" si="79"/>
        <v>1.113538931346417</v>
      </c>
      <c r="M215" s="10">
        <f t="shared" si="99"/>
        <v>5.0230921259327204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13.82260323139675</v>
      </c>
      <c r="Q215" s="42">
        <f t="shared" si="101"/>
        <v>9.2896951868481098E-2</v>
      </c>
      <c r="R215" s="4">
        <f t="shared" si="102"/>
        <v>78275.631983871557</v>
      </c>
      <c r="S215">
        <f t="shared" si="82"/>
        <v>7.8275631983871558E-5</v>
      </c>
      <c r="T215" s="41">
        <f t="shared" si="83"/>
        <v>1.0152874005801228E-4</v>
      </c>
      <c r="U215" s="42">
        <f t="shared" si="103"/>
        <v>0.14046953537665668</v>
      </c>
      <c r="V215" s="42">
        <f t="shared" si="104"/>
        <v>0.4510193734161746</v>
      </c>
      <c r="W215" s="42">
        <f t="shared" si="105"/>
        <v>0.44679252175039402</v>
      </c>
      <c r="X215" s="42">
        <f t="shared" si="106"/>
        <v>4.2268516657805733E-3</v>
      </c>
      <c r="Y215" s="42">
        <f t="shared" si="89"/>
        <v>1.5459191798268218E-3</v>
      </c>
      <c r="Z215" s="10">
        <f t="shared" si="107"/>
        <v>15.226419425115514</v>
      </c>
      <c r="AA215">
        <f t="shared" si="84"/>
        <v>5023705.023752274</v>
      </c>
      <c r="AB215" s="10">
        <f t="shared" si="85"/>
        <v>5.0237050237522736</v>
      </c>
      <c r="AC215" s="10">
        <f t="shared" si="86"/>
        <v>4.9227050237522736</v>
      </c>
      <c r="AD215" s="3">
        <f t="shared" si="87"/>
        <v>713.95286783934353</v>
      </c>
      <c r="AI215" s="94">
        <f t="shared" si="88"/>
        <v>0.44679252175039402</v>
      </c>
    </row>
    <row r="216" spans="2:35">
      <c r="B216" s="39">
        <f t="shared" si="90"/>
        <v>188</v>
      </c>
      <c r="C216" s="42">
        <f t="shared" si="91"/>
        <v>1.2488249400466576</v>
      </c>
      <c r="D216" s="10">
        <f t="shared" si="92"/>
        <v>4.2911750599531757</v>
      </c>
      <c r="E216" s="40">
        <f t="shared" si="93"/>
        <v>22.497649880093647</v>
      </c>
      <c r="F216" s="40">
        <f t="shared" si="94"/>
        <v>31.08</v>
      </c>
      <c r="G216" s="3">
        <f t="shared" si="95"/>
        <v>216.40940047962809</v>
      </c>
      <c r="H216" s="3">
        <f t="shared" si="96"/>
        <v>81.256230789298584</v>
      </c>
      <c r="I216">
        <f t="shared" si="78"/>
        <v>8.1256230789298584E-5</v>
      </c>
      <c r="J216" s="4">
        <f t="shared" si="97"/>
        <v>397.52476446414255</v>
      </c>
      <c r="K216" s="40">
        <f t="shared" si="98"/>
        <v>4.8922373164827677</v>
      </c>
      <c r="L216" s="40">
        <f t="shared" si="79"/>
        <v>1.1077626835172323</v>
      </c>
      <c r="M216" s="10">
        <f t="shared" si="99"/>
        <v>5.0237050237522736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13.823141227853599</v>
      </c>
      <c r="Q216" s="42">
        <f t="shared" si="101"/>
        <v>9.3377500084101367E-2</v>
      </c>
      <c r="R216" s="4">
        <f t="shared" si="102"/>
        <v>78154.842262543636</v>
      </c>
      <c r="S216">
        <f t="shared" si="82"/>
        <v>7.8154842262543629E-5</v>
      </c>
      <c r="T216" s="41">
        <f t="shared" si="83"/>
        <v>1.016495297793402E-4</v>
      </c>
      <c r="U216" s="42">
        <f t="shared" si="103"/>
        <v>0.14025277218224766</v>
      </c>
      <c r="V216" s="42">
        <f t="shared" si="104"/>
        <v>0.45107480865210925</v>
      </c>
      <c r="W216" s="42">
        <f t="shared" si="105"/>
        <v>0.44684815625608137</v>
      </c>
      <c r="X216" s="42">
        <f t="shared" si="106"/>
        <v>4.2266523960278746E-3</v>
      </c>
      <c r="Y216" s="42">
        <f t="shared" si="89"/>
        <v>1.5479502900937801E-3</v>
      </c>
      <c r="Z216" s="10">
        <f t="shared" si="107"/>
        <v>15.228307434909491</v>
      </c>
      <c r="AA216">
        <f t="shared" si="84"/>
        <v>5024315.4177679792</v>
      </c>
      <c r="AB216" s="10">
        <f t="shared" si="85"/>
        <v>5.024315417767979</v>
      </c>
      <c r="AC216" s="10">
        <f t="shared" si="86"/>
        <v>4.923315417767979</v>
      </c>
      <c r="AD216" s="3">
        <f t="shared" si="87"/>
        <v>714.04139489020724</v>
      </c>
      <c r="AI216" s="94">
        <f t="shared" si="88"/>
        <v>0.44684815625608137</v>
      </c>
    </row>
    <row r="217" spans="2:35">
      <c r="B217" s="39">
        <f t="shared" si="90"/>
        <v>189</v>
      </c>
      <c r="C217" s="42">
        <f t="shared" si="91"/>
        <v>1.2554676258979696</v>
      </c>
      <c r="D217" s="10">
        <f t="shared" si="92"/>
        <v>4.2845323741018628</v>
      </c>
      <c r="E217" s="40">
        <f t="shared" si="93"/>
        <v>22.510935251796273</v>
      </c>
      <c r="F217" s="40">
        <f t="shared" si="94"/>
        <v>31.08</v>
      </c>
      <c r="G217" s="3">
        <f t="shared" si="95"/>
        <v>216.3562589928176</v>
      </c>
      <c r="H217" s="3">
        <f t="shared" si="96"/>
        <v>81.256230789298584</v>
      </c>
      <c r="I217">
        <f t="shared" si="78"/>
        <v>8.1256230789298584E-5</v>
      </c>
      <c r="J217" s="4">
        <f t="shared" si="97"/>
        <v>397.99439783812858</v>
      </c>
      <c r="K217" s="40">
        <f t="shared" si="98"/>
        <v>4.8980169763245316</v>
      </c>
      <c r="L217" s="40">
        <f t="shared" si="79"/>
        <v>1.1019830236754684</v>
      </c>
      <c r="M217" s="10">
        <f t="shared" si="99"/>
        <v>5.024315417767979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13.823676982069987</v>
      </c>
      <c r="Q217" s="42">
        <f t="shared" si="101"/>
        <v>9.3858029675463195E-2</v>
      </c>
      <c r="R217" s="4">
        <f t="shared" si="102"/>
        <v>78034.042441595884</v>
      </c>
      <c r="S217">
        <f t="shared" si="82"/>
        <v>7.8034042441595884E-5</v>
      </c>
      <c r="T217" s="41">
        <f t="shared" si="83"/>
        <v>1.0177032960028795E-4</v>
      </c>
      <c r="U217" s="42">
        <f t="shared" si="103"/>
        <v>0.14003599086356588</v>
      </c>
      <c r="V217" s="42">
        <f t="shared" si="104"/>
        <v>0.4511300085961682</v>
      </c>
      <c r="W217" s="42">
        <f t="shared" si="105"/>
        <v>0.44690356348426002</v>
      </c>
      <c r="X217" s="42">
        <f t="shared" si="106"/>
        <v>4.2264451119081725E-3</v>
      </c>
      <c r="Y217" s="42">
        <f t="shared" si="89"/>
        <v>1.5499812220363186E-3</v>
      </c>
      <c r="Z217" s="10">
        <f t="shared" si="107"/>
        <v>15.230187699342315</v>
      </c>
      <c r="AA217">
        <f t="shared" si="84"/>
        <v>5024923.3077065796</v>
      </c>
      <c r="AB217" s="10">
        <f t="shared" si="85"/>
        <v>5.0249233077065796</v>
      </c>
      <c r="AC217" s="10">
        <f t="shared" si="86"/>
        <v>4.9239233077065796</v>
      </c>
      <c r="AD217" s="3">
        <f t="shared" si="87"/>
        <v>714.12955876817682</v>
      </c>
      <c r="AI217" s="94">
        <f t="shared" si="88"/>
        <v>0.44690356348426002</v>
      </c>
    </row>
    <row r="218" spans="2:35">
      <c r="B218" s="39">
        <f t="shared" si="90"/>
        <v>190</v>
      </c>
      <c r="C218" s="42">
        <f t="shared" si="91"/>
        <v>1.2621103117492816</v>
      </c>
      <c r="D218" s="10">
        <f t="shared" si="92"/>
        <v>4.2778896882505499</v>
      </c>
      <c r="E218" s="40">
        <f t="shared" si="93"/>
        <v>22.524220623498898</v>
      </c>
      <c r="F218" s="40">
        <f t="shared" si="94"/>
        <v>31.08</v>
      </c>
      <c r="G218" s="3">
        <f t="shared" si="95"/>
        <v>216.30311750600711</v>
      </c>
      <c r="H218" s="3">
        <f t="shared" si="96"/>
        <v>81.256230789298584</v>
      </c>
      <c r="I218">
        <f t="shared" si="78"/>
        <v>8.1256230789298584E-5</v>
      </c>
      <c r="J218" s="4">
        <f t="shared" si="97"/>
        <v>398.46430845939619</v>
      </c>
      <c r="K218" s="40">
        <f t="shared" si="98"/>
        <v>4.9038000481788755</v>
      </c>
      <c r="L218" s="40">
        <f t="shared" si="79"/>
        <v>1.0961999518211245</v>
      </c>
      <c r="M218" s="10">
        <f t="shared" si="99"/>
        <v>5.0249233077065796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13.824210494360647</v>
      </c>
      <c r="Q218" s="42">
        <f t="shared" si="101"/>
        <v>9.4338540721936467E-2</v>
      </c>
      <c r="R218" s="4">
        <f t="shared" si="102"/>
        <v>77913.232565228318</v>
      </c>
      <c r="S218">
        <f t="shared" si="82"/>
        <v>7.7913232565228317E-5</v>
      </c>
      <c r="T218" s="41">
        <f t="shared" si="83"/>
        <v>1.0189113947665552E-4</v>
      </c>
      <c r="U218" s="42">
        <f t="shared" si="103"/>
        <v>0.13981919149993047</v>
      </c>
      <c r="V218" s="42">
        <f t="shared" si="104"/>
        <v>0.45118497322095608</v>
      </c>
      <c r="W218" s="42">
        <f t="shared" si="105"/>
        <v>0.44695874341012592</v>
      </c>
      <c r="X218" s="42">
        <f t="shared" si="106"/>
        <v>4.226229810830151E-3</v>
      </c>
      <c r="Y218" s="42">
        <f t="shared" si="89"/>
        <v>1.5520119721453571E-3</v>
      </c>
      <c r="Z218" s="10">
        <f t="shared" si="107"/>
        <v>15.232060217571142</v>
      </c>
      <c r="AA218">
        <f t="shared" si="84"/>
        <v>5025528.693295585</v>
      </c>
      <c r="AB218" s="10">
        <f t="shared" si="85"/>
        <v>5.0255286932955849</v>
      </c>
      <c r="AC218" s="10">
        <f t="shared" si="86"/>
        <v>4.924528693295585</v>
      </c>
      <c r="AD218" s="3">
        <f t="shared" si="87"/>
        <v>714.21735943373244</v>
      </c>
      <c r="AI218" s="94">
        <f t="shared" si="88"/>
        <v>0.44695874341012592</v>
      </c>
    </row>
    <row r="219" spans="2:35">
      <c r="B219" s="39">
        <f t="shared" si="90"/>
        <v>191</v>
      </c>
      <c r="C219" s="42">
        <f t="shared" si="91"/>
        <v>1.2687529976005936</v>
      </c>
      <c r="D219" s="10">
        <f t="shared" si="92"/>
        <v>4.271247002399237</v>
      </c>
      <c r="E219" s="40">
        <f t="shared" si="93"/>
        <v>22.537505995201524</v>
      </c>
      <c r="F219" s="40">
        <f t="shared" si="94"/>
        <v>31.08</v>
      </c>
      <c r="G219" s="3">
        <f t="shared" si="95"/>
        <v>216.24997601919662</v>
      </c>
      <c r="H219" s="3">
        <f t="shared" si="96"/>
        <v>81.256230789298584</v>
      </c>
      <c r="I219">
        <f t="shared" si="78"/>
        <v>8.1256230789298584E-5</v>
      </c>
      <c r="J219" s="4">
        <f t="shared" si="97"/>
        <v>398.9344963279454</v>
      </c>
      <c r="K219" s="40">
        <f t="shared" si="98"/>
        <v>4.9095865320457976</v>
      </c>
      <c r="L219" s="40">
        <f t="shared" si="79"/>
        <v>1.0904134679542024</v>
      </c>
      <c r="M219" s="10">
        <f t="shared" si="99"/>
        <v>5.0255286932955849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13.82474176503859</v>
      </c>
      <c r="Q219" s="42">
        <f t="shared" si="101"/>
        <v>9.4819033302861969E-2</v>
      </c>
      <c r="R219" s="4">
        <f t="shared" si="102"/>
        <v>77792.41267764091</v>
      </c>
      <c r="S219">
        <f t="shared" si="82"/>
        <v>7.779241267764091E-5</v>
      </c>
      <c r="T219" s="41">
        <f t="shared" si="83"/>
        <v>1.0201195936424292E-4</v>
      </c>
      <c r="U219" s="42">
        <f t="shared" si="103"/>
        <v>0.13960237417066049</v>
      </c>
      <c r="V219" s="42">
        <f t="shared" si="104"/>
        <v>0.45123970249937584</v>
      </c>
      <c r="W219" s="42">
        <f t="shared" si="105"/>
        <v>0.44701369600894419</v>
      </c>
      <c r="X219" s="42">
        <f t="shared" si="106"/>
        <v>4.2260064904316441E-3</v>
      </c>
      <c r="Y219" s="42">
        <f t="shared" si="89"/>
        <v>1.5540425369109526E-3</v>
      </c>
      <c r="Z219" s="10">
        <f t="shared" si="107"/>
        <v>15.233924988756497</v>
      </c>
      <c r="AA219">
        <f t="shared" si="84"/>
        <v>5026131.5742635923</v>
      </c>
      <c r="AB219" s="10">
        <f t="shared" si="85"/>
        <v>5.0261315742635926</v>
      </c>
      <c r="AC219" s="10">
        <f t="shared" si="86"/>
        <v>4.9251315742635926</v>
      </c>
      <c r="AD219" s="3">
        <f t="shared" si="87"/>
        <v>714.30479684751151</v>
      </c>
      <c r="AI219" s="94">
        <f t="shared" si="88"/>
        <v>0.44701369600894419</v>
      </c>
    </row>
    <row r="220" spans="2:35">
      <c r="B220" s="39">
        <f t="shared" si="90"/>
        <v>192</v>
      </c>
      <c r="C220" s="42">
        <f t="shared" si="91"/>
        <v>1.2753956834519056</v>
      </c>
      <c r="D220" s="10">
        <f t="shared" si="92"/>
        <v>4.2646043165479242</v>
      </c>
      <c r="E220" s="40">
        <f t="shared" si="93"/>
        <v>22.55079136690415</v>
      </c>
      <c r="F220" s="40">
        <f t="shared" si="94"/>
        <v>31.08</v>
      </c>
      <c r="G220" s="3">
        <f t="shared" si="95"/>
        <v>216.19683453238613</v>
      </c>
      <c r="H220" s="3">
        <f t="shared" si="96"/>
        <v>81.256230789298584</v>
      </c>
      <c r="I220">
        <f t="shared" ref="I220:I230" si="108">H220/1000^2</f>
        <v>8.1256230789298584E-5</v>
      </c>
      <c r="J220" s="4">
        <f t="shared" si="97"/>
        <v>399.40496144377613</v>
      </c>
      <c r="K220" s="40">
        <f t="shared" si="98"/>
        <v>4.9153764279252981</v>
      </c>
      <c r="L220" s="40">
        <f t="shared" ref="L220:L230" si="109">IF((gstar-K220)&lt;0,0,gstar-K220)</f>
        <v>1.0846235720747019</v>
      </c>
      <c r="M220" s="10">
        <f t="shared" si="99"/>
        <v>5.0261315742635926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13.825270794415406</v>
      </c>
      <c r="Q220" s="42">
        <f t="shared" si="101"/>
        <v>9.5299507497551547E-2</v>
      </c>
      <c r="R220" s="4">
        <f t="shared" si="102"/>
        <v>77671.582823033677</v>
      </c>
      <c r="S220">
        <f t="shared" ref="S220:S230" si="112">R220/1000^3</f>
        <v>7.7671582823033672E-5</v>
      </c>
      <c r="T220" s="41">
        <f t="shared" ref="T220:T230" si="113">(vc/1000^3-S220)</f>
        <v>1.0213278921885016E-4</v>
      </c>
      <c r="U220" s="42">
        <f t="shared" si="103"/>
        <v>0.13938553895507508</v>
      </c>
      <c r="V220" s="42">
        <f t="shared" si="104"/>
        <v>0.45129419640424312</v>
      </c>
      <c r="W220" s="42">
        <f t="shared" si="105"/>
        <v>0.44706842125607898</v>
      </c>
      <c r="X220" s="42">
        <f t="shared" si="106"/>
        <v>4.2257751481641348E-3</v>
      </c>
      <c r="Y220" s="42">
        <f t="shared" si="89"/>
        <v>1.556072912822206E-3</v>
      </c>
      <c r="Z220" s="10">
        <f t="shared" si="107"/>
        <v>15.235782012061303</v>
      </c>
      <c r="AA220">
        <f t="shared" ref="AA220:AA230" si="114">Z220*rat*to+patm*1000000</f>
        <v>5026731.9503399748</v>
      </c>
      <c r="AB220" s="10">
        <f t="shared" ref="AB220:AB230" si="115">AA220/1000000</f>
        <v>5.0267319503399746</v>
      </c>
      <c r="AC220" s="10">
        <f t="shared" ref="AC220:AC230" si="116">AB220-patm</f>
        <v>4.9257319503399746</v>
      </c>
      <c r="AD220" s="3">
        <f t="shared" ref="AD220:AD230" si="117">AC220*1000000/6895</f>
        <v>714.39187097026468</v>
      </c>
      <c r="AI220" s="94">
        <f t="shared" si="88"/>
        <v>0.44706842125607898</v>
      </c>
    </row>
    <row r="221" spans="2:35">
      <c r="B221" s="39">
        <f t="shared" si="90"/>
        <v>193</v>
      </c>
      <c r="C221" s="42">
        <f t="shared" si="91"/>
        <v>1.2820383693032176</v>
      </c>
      <c r="D221" s="10">
        <f t="shared" si="92"/>
        <v>4.2579616306966113</v>
      </c>
      <c r="E221" s="40">
        <f t="shared" si="93"/>
        <v>22.564076738606776</v>
      </c>
      <c r="F221" s="40">
        <f t="shared" si="94"/>
        <v>31.08</v>
      </c>
      <c r="G221" s="3">
        <f t="shared" si="95"/>
        <v>216.14369304557565</v>
      </c>
      <c r="H221" s="3">
        <f t="shared" si="96"/>
        <v>81.256230789298584</v>
      </c>
      <c r="I221">
        <f t="shared" si="108"/>
        <v>8.1256230789298584E-5</v>
      </c>
      <c r="J221" s="4">
        <f t="shared" si="97"/>
        <v>399.8757038068884</v>
      </c>
      <c r="K221" s="40">
        <f t="shared" si="98"/>
        <v>4.9211697358173776</v>
      </c>
      <c r="L221" s="40">
        <f t="shared" si="109"/>
        <v>1.0788302641826224</v>
      </c>
      <c r="M221" s="10">
        <f t="shared" si="99"/>
        <v>5.0267319503399746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13.825797582800984</v>
      </c>
      <c r="Q221" s="42">
        <f t="shared" si="101"/>
        <v>9.5779963385288214E-2</v>
      </c>
      <c r="R221" s="4">
        <f t="shared" si="102"/>
        <v>77550.743045606636</v>
      </c>
      <c r="S221">
        <f t="shared" si="112"/>
        <v>7.7550743045606639E-5</v>
      </c>
      <c r="T221" s="41">
        <f t="shared" si="113"/>
        <v>1.0225362899627719E-4</v>
      </c>
      <c r="U221" s="42">
        <f t="shared" si="103"/>
        <v>0.1391686859324934</v>
      </c>
      <c r="V221" s="42">
        <f t="shared" si="104"/>
        <v>0.451348454908582</v>
      </c>
      <c r="W221" s="42">
        <f t="shared" si="105"/>
        <v>0.44712291912696445</v>
      </c>
      <c r="X221" s="42">
        <f t="shared" si="106"/>
        <v>4.2255357816175509E-3</v>
      </c>
      <c r="Y221" s="42">
        <f t="shared" si="89"/>
        <v>1.5581030963673261E-3</v>
      </c>
      <c r="Z221" s="10">
        <f t="shared" si="107"/>
        <v>15.237631286651478</v>
      </c>
      <c r="AA221">
        <f t="shared" si="114"/>
        <v>5027329.821255072</v>
      </c>
      <c r="AB221" s="10">
        <f t="shared" si="115"/>
        <v>5.0273298212550719</v>
      </c>
      <c r="AC221" s="10">
        <f t="shared" si="116"/>
        <v>4.9263298212550719</v>
      </c>
      <c r="AD221" s="3">
        <f t="shared" si="117"/>
        <v>714.47858176288207</v>
      </c>
      <c r="AI221" s="94">
        <f t="shared" ref="AI221:AI230" si="118">($M221-patm)*1000000*$I221/SQRT(rat*to)*SQRT(k)*(2/(k+1))^((k+1)/2/(k-1))</f>
        <v>0.44712291912696445</v>
      </c>
    </row>
    <row r="222" spans="2:35">
      <c r="B222" s="39">
        <f t="shared" si="90"/>
        <v>194</v>
      </c>
      <c r="C222" s="42">
        <f t="shared" si="91"/>
        <v>1.2886810551545296</v>
      </c>
      <c r="D222" s="10">
        <f t="shared" si="92"/>
        <v>4.2513189448452984</v>
      </c>
      <c r="E222" s="40">
        <f t="shared" si="93"/>
        <v>22.577362110309402</v>
      </c>
      <c r="F222" s="40">
        <f t="shared" si="94"/>
        <v>31.08</v>
      </c>
      <c r="G222" s="3">
        <f t="shared" si="95"/>
        <v>216.09055155876516</v>
      </c>
      <c r="H222" s="3">
        <f t="shared" si="96"/>
        <v>81.256230789298584</v>
      </c>
      <c r="I222">
        <f t="shared" si="108"/>
        <v>8.1256230789298584E-5</v>
      </c>
      <c r="J222" s="4">
        <f t="shared" si="97"/>
        <v>400.34672341728231</v>
      </c>
      <c r="K222" s="40">
        <f t="shared" si="98"/>
        <v>4.9269664557220372</v>
      </c>
      <c r="L222" s="40">
        <f t="shared" si="109"/>
        <v>1.0730335442779628</v>
      </c>
      <c r="M222" s="10">
        <f t="shared" si="99"/>
        <v>5.0273298212550719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13.826322130503677</v>
      </c>
      <c r="Q222" s="42">
        <f t="shared" si="101"/>
        <v>9.6260401045326308E-2</v>
      </c>
      <c r="R222" s="4">
        <f t="shared" si="102"/>
        <v>77429.893389559744</v>
      </c>
      <c r="S222">
        <f t="shared" si="112"/>
        <v>7.7429893389559739E-5</v>
      </c>
      <c r="T222" s="41">
        <f t="shared" si="113"/>
        <v>1.0237447865232409E-4</v>
      </c>
      <c r="U222" s="42">
        <f t="shared" si="103"/>
        <v>0.13895181518223443</v>
      </c>
      <c r="V222" s="42">
        <f t="shared" si="104"/>
        <v>0.4514024779859645</v>
      </c>
      <c r="W222" s="42">
        <f t="shared" si="105"/>
        <v>0.44717718959712283</v>
      </c>
      <c r="X222" s="42">
        <f t="shared" si="106"/>
        <v>4.2252883888416748E-3</v>
      </c>
      <c r="Y222" s="42">
        <f t="shared" ref="Y222:Y285" si="119">IF((X222*(Q222-Q221)+Y221)&lt;0,0,X222*(Q222-Q221)+Y221)</f>
        <v>1.5601330840338474E-3</v>
      </c>
      <c r="Z222" s="10">
        <f t="shared" si="107"/>
        <v>15.23947281169797</v>
      </c>
      <c r="AA222">
        <f t="shared" si="114"/>
        <v>5027925.1867408529</v>
      </c>
      <c r="AB222" s="10">
        <f t="shared" si="115"/>
        <v>5.0279251867408528</v>
      </c>
      <c r="AC222" s="10">
        <f t="shared" si="116"/>
        <v>4.9269251867408528</v>
      </c>
      <c r="AD222" s="3">
        <f t="shared" si="117"/>
        <v>714.56492918649064</v>
      </c>
      <c r="AI222" s="94">
        <f t="shared" si="118"/>
        <v>0.44717718959712283</v>
      </c>
    </row>
    <row r="223" spans="2:35">
      <c r="B223" s="39">
        <f t="shared" si="90"/>
        <v>195</v>
      </c>
      <c r="C223" s="42">
        <f t="shared" si="91"/>
        <v>1.2953237410058416</v>
      </c>
      <c r="D223" s="10">
        <f t="shared" si="92"/>
        <v>4.2446762589939855</v>
      </c>
      <c r="E223" s="40">
        <f t="shared" si="93"/>
        <v>22.590647482012027</v>
      </c>
      <c r="F223" s="40">
        <f t="shared" si="94"/>
        <v>31.08</v>
      </c>
      <c r="G223" s="3">
        <f t="shared" si="95"/>
        <v>216.03741007195467</v>
      </c>
      <c r="H223" s="3">
        <f t="shared" si="96"/>
        <v>81.256230789298584</v>
      </c>
      <c r="I223">
        <f t="shared" si="108"/>
        <v>8.1256230789298584E-5</v>
      </c>
      <c r="J223" s="4">
        <f t="shared" si="97"/>
        <v>400.81802027495763</v>
      </c>
      <c r="K223" s="40">
        <f t="shared" si="98"/>
        <v>4.9327665876392732</v>
      </c>
      <c r="L223" s="40">
        <f t="shared" si="109"/>
        <v>1.0672334123607268</v>
      </c>
      <c r="M223" s="10">
        <f t="shared" si="99"/>
        <v>5.0279251867408528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13.826844437830893</v>
      </c>
      <c r="Q223" s="42">
        <f t="shared" si="101"/>
        <v>9.6740820556891607E-2</v>
      </c>
      <c r="R223" s="4">
        <f t="shared" si="102"/>
        <v>77309.033899093047</v>
      </c>
      <c r="S223">
        <f t="shared" si="112"/>
        <v>7.7309033899093047E-5</v>
      </c>
      <c r="T223" s="41">
        <f t="shared" si="113"/>
        <v>1.0249533814279079E-4</v>
      </c>
      <c r="U223" s="42">
        <f t="shared" si="103"/>
        <v>0.1387349267836174</v>
      </c>
      <c r="V223" s="42">
        <f t="shared" si="104"/>
        <v>0.45145626560911789</v>
      </c>
      <c r="W223" s="42">
        <f t="shared" si="105"/>
        <v>0.44723123264222425</v>
      </c>
      <c r="X223" s="42">
        <f t="shared" si="106"/>
        <v>4.2250329668936382E-3</v>
      </c>
      <c r="Y223" s="42">
        <f t="shared" si="119"/>
        <v>1.5621628723081497E-3</v>
      </c>
      <c r="Z223" s="10">
        <f t="shared" si="107"/>
        <v>15.241306586372071</v>
      </c>
      <c r="AA223">
        <f t="shared" si="114"/>
        <v>5028518.0465293936</v>
      </c>
      <c r="AB223" s="10">
        <f t="shared" si="115"/>
        <v>5.0285180465293937</v>
      </c>
      <c r="AC223" s="10">
        <f t="shared" si="116"/>
        <v>4.9275180465293937</v>
      </c>
      <c r="AD223" s="3">
        <f t="shared" si="117"/>
        <v>714.65091320223257</v>
      </c>
      <c r="AI223" s="94">
        <f t="shared" si="118"/>
        <v>0.44723123264222425</v>
      </c>
    </row>
    <row r="224" spans="2:35">
      <c r="B224" s="39">
        <f t="shared" si="90"/>
        <v>196</v>
      </c>
      <c r="C224" s="42">
        <f t="shared" si="91"/>
        <v>1.3019664268571536</v>
      </c>
      <c r="D224" s="10">
        <f t="shared" si="92"/>
        <v>4.2380335731426726</v>
      </c>
      <c r="E224" s="40">
        <f t="shared" si="93"/>
        <v>22.603932853714653</v>
      </c>
      <c r="F224" s="40">
        <f t="shared" si="94"/>
        <v>31.08</v>
      </c>
      <c r="G224" s="3">
        <f t="shared" si="95"/>
        <v>215.98426858514418</v>
      </c>
      <c r="H224" s="3">
        <f t="shared" si="96"/>
        <v>81.256230789298584</v>
      </c>
      <c r="I224">
        <f t="shared" si="108"/>
        <v>8.1256230789298584E-5</v>
      </c>
      <c r="J224" s="4">
        <f t="shared" si="97"/>
        <v>401.28959437991466</v>
      </c>
      <c r="K224" s="40">
        <f t="shared" si="98"/>
        <v>4.9385701315690902</v>
      </c>
      <c r="L224" s="40">
        <f t="shared" si="109"/>
        <v>1.0614298684309098</v>
      </c>
      <c r="M224" s="10">
        <f t="shared" si="99"/>
        <v>5.0285180465293937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13.827364505087759</v>
      </c>
      <c r="Q224" s="42">
        <f t="shared" si="101"/>
        <v>9.7221221999181484E-2</v>
      </c>
      <c r="R224" s="4">
        <f t="shared" si="102"/>
        <v>77188.164618406488</v>
      </c>
      <c r="S224">
        <f t="shared" si="112"/>
        <v>7.7188164618406492E-5</v>
      </c>
      <c r="T224" s="41">
        <f t="shared" si="113"/>
        <v>1.0261620742347734E-4</v>
      </c>
      <c r="U224" s="42">
        <f t="shared" si="103"/>
        <v>0.13851802081596135</v>
      </c>
      <c r="V224" s="42">
        <f t="shared" si="104"/>
        <v>0.45150981775190774</v>
      </c>
      <c r="W224" s="42">
        <f t="shared" si="105"/>
        <v>0.44728504823794857</v>
      </c>
      <c r="X224" s="42">
        <f t="shared" si="106"/>
        <v>4.2247695139591701E-3</v>
      </c>
      <c r="Y224" s="42">
        <f t="shared" si="119"/>
        <v>1.5641924576759981E-3</v>
      </c>
      <c r="Z224" s="10">
        <f t="shared" si="107"/>
        <v>15.243132609850575</v>
      </c>
      <c r="AA224">
        <f t="shared" si="114"/>
        <v>5029108.4003545549</v>
      </c>
      <c r="AB224" s="10">
        <f t="shared" si="115"/>
        <v>5.0291084003545548</v>
      </c>
      <c r="AC224" s="10">
        <f t="shared" si="116"/>
        <v>4.9281084003545548</v>
      </c>
      <c r="AD224" s="3">
        <f t="shared" si="117"/>
        <v>714.73653377150902</v>
      </c>
      <c r="AI224" s="94">
        <f t="shared" si="118"/>
        <v>0.44728504823794857</v>
      </c>
    </row>
    <row r="225" spans="2:35">
      <c r="B225" s="39">
        <f t="shared" si="90"/>
        <v>197</v>
      </c>
      <c r="C225" s="42">
        <f t="shared" si="91"/>
        <v>1.3086091127084656</v>
      </c>
      <c r="D225" s="10">
        <f t="shared" si="92"/>
        <v>4.2313908872913597</v>
      </c>
      <c r="E225" s="40">
        <f t="shared" si="93"/>
        <v>22.617218225417279</v>
      </c>
      <c r="F225" s="40">
        <f t="shared" si="94"/>
        <v>31.08</v>
      </c>
      <c r="G225" s="3">
        <f t="shared" si="95"/>
        <v>215.93112709833369</v>
      </c>
      <c r="H225" s="3">
        <f t="shared" si="96"/>
        <v>81.256230789298584</v>
      </c>
      <c r="I225">
        <f t="shared" si="108"/>
        <v>8.1256230789298584E-5</v>
      </c>
      <c r="J225" s="4">
        <f t="shared" si="97"/>
        <v>401.76144573215322</v>
      </c>
      <c r="K225" s="40">
        <f t="shared" si="98"/>
        <v>4.9443770875114854</v>
      </c>
      <c r="L225" s="40">
        <f t="shared" si="109"/>
        <v>1.0556229124885146</v>
      </c>
      <c r="M225" s="10">
        <f t="shared" si="99"/>
        <v>5.0291084003545548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13.827882332578588</v>
      </c>
      <c r="Q225" s="42">
        <f t="shared" si="101"/>
        <v>9.7701605451365039E-2</v>
      </c>
      <c r="R225" s="4">
        <f t="shared" si="102"/>
        <v>77067.2855917001</v>
      </c>
      <c r="S225">
        <f t="shared" si="112"/>
        <v>7.7067285591700095E-5</v>
      </c>
      <c r="T225" s="41">
        <f t="shared" si="113"/>
        <v>1.0273708645018374E-4</v>
      </c>
      <c r="U225" s="42">
        <f t="shared" si="103"/>
        <v>0.1383010973585854</v>
      </c>
      <c r="V225" s="42">
        <f t="shared" si="104"/>
        <v>0.45156313438761747</v>
      </c>
      <c r="W225" s="42">
        <f t="shared" si="105"/>
        <v>0.44733863636013727</v>
      </c>
      <c r="X225" s="42">
        <f t="shared" si="106"/>
        <v>4.2244980274802058E-3</v>
      </c>
      <c r="Y225" s="42">
        <f t="shared" si="119"/>
        <v>1.5662218366221817E-3</v>
      </c>
      <c r="Z225" s="10">
        <f t="shared" si="107"/>
        <v>15.244950881312253</v>
      </c>
      <c r="AA225">
        <f t="shared" si="114"/>
        <v>5029696.2479508314</v>
      </c>
      <c r="AB225" s="10">
        <f t="shared" si="115"/>
        <v>5.0296962479508318</v>
      </c>
      <c r="AC225" s="10">
        <f t="shared" si="116"/>
        <v>4.9286962479508318</v>
      </c>
      <c r="AD225" s="3">
        <f t="shared" si="117"/>
        <v>714.82179085581311</v>
      </c>
      <c r="AI225" s="94">
        <f t="shared" si="118"/>
        <v>0.44733863636013727</v>
      </c>
    </row>
    <row r="226" spans="2:35">
      <c r="B226" s="39">
        <f t="shared" si="90"/>
        <v>198</v>
      </c>
      <c r="C226" s="42">
        <f t="shared" si="91"/>
        <v>1.3152517985597776</v>
      </c>
      <c r="D226" s="10">
        <f t="shared" si="92"/>
        <v>4.2247482014400468</v>
      </c>
      <c r="E226" s="40">
        <f t="shared" si="93"/>
        <v>22.630503597119905</v>
      </c>
      <c r="F226" s="40">
        <f t="shared" si="94"/>
        <v>31.08</v>
      </c>
      <c r="G226" s="3">
        <f t="shared" si="95"/>
        <v>215.8779856115232</v>
      </c>
      <c r="H226" s="3">
        <f t="shared" si="96"/>
        <v>81.256230789298584</v>
      </c>
      <c r="I226">
        <f t="shared" si="108"/>
        <v>8.1256230789298584E-5</v>
      </c>
      <c r="J226" s="4">
        <f t="shared" si="97"/>
        <v>402.23357433167331</v>
      </c>
      <c r="K226" s="40">
        <f t="shared" si="98"/>
        <v>4.9501874554664589</v>
      </c>
      <c r="L226" s="40">
        <f t="shared" si="109"/>
        <v>1.0498125445335411</v>
      </c>
      <c r="M226" s="10">
        <f t="shared" si="99"/>
        <v>5.0296962479508318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13.828397920605868</v>
      </c>
      <c r="Q226" s="42">
        <f t="shared" si="101"/>
        <v>9.8181970992583203E-2</v>
      </c>
      <c r="R226" s="4">
        <f t="shared" si="102"/>
        <v>76946.396863173883</v>
      </c>
      <c r="S226">
        <f t="shared" si="112"/>
        <v>7.694639686317388E-5</v>
      </c>
      <c r="T226" s="41">
        <f t="shared" si="113"/>
        <v>1.0285797517870995E-4</v>
      </c>
      <c r="U226" s="42">
        <f t="shared" si="103"/>
        <v>0.13808415649080868</v>
      </c>
      <c r="V226" s="42">
        <f t="shared" si="104"/>
        <v>0.45161621548991165</v>
      </c>
      <c r="W226" s="42">
        <f t="shared" si="105"/>
        <v>0.44739199698468984</v>
      </c>
      <c r="X226" s="42">
        <f t="shared" si="106"/>
        <v>4.2242185052218106E-3</v>
      </c>
      <c r="Y226" s="42">
        <f t="shared" si="119"/>
        <v>1.5682510056306664E-3</v>
      </c>
      <c r="Z226" s="10">
        <f t="shared" si="107"/>
        <v>15.246761399939269</v>
      </c>
      <c r="AA226">
        <f t="shared" si="114"/>
        <v>5030281.5890538162</v>
      </c>
      <c r="AB226" s="10">
        <f t="shared" si="115"/>
        <v>5.0302815890538159</v>
      </c>
      <c r="AC226" s="10">
        <f t="shared" si="116"/>
        <v>4.929281589053816</v>
      </c>
      <c r="AD226" s="3">
        <f t="shared" si="117"/>
        <v>714.90668441679713</v>
      </c>
      <c r="AI226" s="94">
        <f t="shared" si="118"/>
        <v>0.44739199698468984</v>
      </c>
    </row>
    <row r="227" spans="2:35">
      <c r="B227" s="39">
        <f t="shared" si="90"/>
        <v>199</v>
      </c>
      <c r="C227" s="42">
        <f t="shared" si="91"/>
        <v>1.3218944844110896</v>
      </c>
      <c r="D227" s="10">
        <f t="shared" si="92"/>
        <v>4.2181055155887339</v>
      </c>
      <c r="E227" s="40">
        <f t="shared" si="93"/>
        <v>22.64378896882253</v>
      </c>
      <c r="F227" s="40">
        <f t="shared" si="94"/>
        <v>31.08</v>
      </c>
      <c r="G227" s="3">
        <f t="shared" si="95"/>
        <v>215.82484412471271</v>
      </c>
      <c r="H227" s="3">
        <f t="shared" si="96"/>
        <v>81.256230789298584</v>
      </c>
      <c r="I227">
        <f t="shared" si="108"/>
        <v>8.1256230789298584E-5</v>
      </c>
      <c r="J227" s="4">
        <f t="shared" si="97"/>
        <v>402.70598017847499</v>
      </c>
      <c r="K227" s="40">
        <f t="shared" si="98"/>
        <v>4.9560012354340124</v>
      </c>
      <c r="L227" s="40">
        <f t="shared" si="109"/>
        <v>1.0439987645659876</v>
      </c>
      <c r="M227" s="10">
        <f t="shared" si="99"/>
        <v>5.0302815890538159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13.828911269470693</v>
      </c>
      <c r="Q227" s="42">
        <f t="shared" si="101"/>
        <v>9.8662318701948928E-2</v>
      </c>
      <c r="R227" s="4">
        <f t="shared" si="102"/>
        <v>76825.49847702781</v>
      </c>
      <c r="S227">
        <f t="shared" si="112"/>
        <v>7.6825498477027813E-5</v>
      </c>
      <c r="T227" s="41">
        <f t="shared" si="113"/>
        <v>1.0297887356485602E-4</v>
      </c>
      <c r="U227" s="42">
        <f t="shared" si="103"/>
        <v>0.13786719829195024</v>
      </c>
      <c r="V227" s="42">
        <f t="shared" si="104"/>
        <v>0.4516690610327449</v>
      </c>
      <c r="W227" s="42">
        <f t="shared" si="105"/>
        <v>0.44744513008760539</v>
      </c>
      <c r="X227" s="42">
        <f t="shared" si="106"/>
        <v>4.2239309451395091E-3</v>
      </c>
      <c r="Y227" s="42">
        <f t="shared" si="119"/>
        <v>1.5702799611846832E-3</v>
      </c>
      <c r="Z227" s="10">
        <f t="shared" si="107"/>
        <v>15.248564164917982</v>
      </c>
      <c r="AA227">
        <f t="shared" si="114"/>
        <v>5030864.4234004598</v>
      </c>
      <c r="AB227" s="10">
        <f t="shared" si="115"/>
        <v>5.0308644234004598</v>
      </c>
      <c r="AC227" s="10">
        <f t="shared" si="116"/>
        <v>4.9298644234004598</v>
      </c>
      <c r="AD227" s="3">
        <f t="shared" si="117"/>
        <v>714.9912144163103</v>
      </c>
      <c r="AI227" s="94">
        <f t="shared" si="118"/>
        <v>0.44744513008760539</v>
      </c>
    </row>
    <row r="228" spans="2:35">
      <c r="B228" s="39">
        <f t="shared" si="90"/>
        <v>200</v>
      </c>
      <c r="C228" s="42">
        <f t="shared" si="91"/>
        <v>1.3285371702624016</v>
      </c>
      <c r="D228" s="10">
        <f t="shared" si="92"/>
        <v>4.211462829737421</v>
      </c>
      <c r="E228" s="40">
        <f t="shared" si="93"/>
        <v>22.657074340525156</v>
      </c>
      <c r="F228" s="40">
        <f t="shared" si="94"/>
        <v>31.08</v>
      </c>
      <c r="G228" s="3">
        <f t="shared" si="95"/>
        <v>215.77170263790222</v>
      </c>
      <c r="H228" s="3">
        <f t="shared" si="96"/>
        <v>81.256230789298584</v>
      </c>
      <c r="I228">
        <f t="shared" si="108"/>
        <v>8.1256230789298584E-5</v>
      </c>
      <c r="J228" s="4">
        <f t="shared" si="97"/>
        <v>403.17866327255814</v>
      </c>
      <c r="K228" s="40">
        <f t="shared" si="98"/>
        <v>4.9618184274141424</v>
      </c>
      <c r="L228" s="40">
        <f t="shared" si="109"/>
        <v>1.0381815725858576</v>
      </c>
      <c r="M228" s="10">
        <f t="shared" si="99"/>
        <v>5.0308644234004598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13.829422379472961</v>
      </c>
      <c r="Q228" s="42">
        <f t="shared" si="101"/>
        <v>9.9142648658547244E-2</v>
      </c>
      <c r="R228" s="4">
        <f t="shared" si="102"/>
        <v>76704.590477461927</v>
      </c>
      <c r="S228">
        <f t="shared" si="112"/>
        <v>7.6704590477461932E-5</v>
      </c>
      <c r="T228" s="41">
        <f t="shared" si="113"/>
        <v>1.030997815644219E-4</v>
      </c>
      <c r="U228" s="42">
        <f t="shared" si="103"/>
        <v>0.1376502228413293</v>
      </c>
      <c r="V228" s="42">
        <f t="shared" si="104"/>
        <v>0.45172167098956717</v>
      </c>
      <c r="W228" s="42">
        <f t="shared" si="105"/>
        <v>0.44749803564500601</v>
      </c>
      <c r="X228" s="42">
        <f t="shared" si="106"/>
        <v>4.2236353445611607E-3</v>
      </c>
      <c r="Y228" s="42">
        <f t="shared" si="119"/>
        <v>1.5723086997664233E-3</v>
      </c>
      <c r="Z228" s="10">
        <f t="shared" si="107"/>
        <v>15.250359175435946</v>
      </c>
      <c r="AA228">
        <f t="shared" si="114"/>
        <v>5031444.7507280977</v>
      </c>
      <c r="AB228" s="10">
        <f t="shared" si="115"/>
        <v>5.0314447507280979</v>
      </c>
      <c r="AC228" s="10">
        <f t="shared" si="116"/>
        <v>4.930444750728098</v>
      </c>
      <c r="AD228" s="3">
        <f t="shared" si="117"/>
        <v>715.07538081625785</v>
      </c>
      <c r="AI228" s="94">
        <f t="shared" si="118"/>
        <v>0.44749803564500601</v>
      </c>
    </row>
    <row r="229" spans="2:35">
      <c r="B229" s="39">
        <f t="shared" si="90"/>
        <v>201</v>
      </c>
      <c r="C229" s="42">
        <f t="shared" si="91"/>
        <v>1.3351798561137136</v>
      </c>
      <c r="D229" s="10">
        <f t="shared" si="92"/>
        <v>4.2048201438861081</v>
      </c>
      <c r="E229" s="40">
        <f t="shared" si="93"/>
        <v>22.670359712227782</v>
      </c>
      <c r="F229" s="40">
        <f t="shared" si="94"/>
        <v>31.08</v>
      </c>
      <c r="G229" s="3">
        <f t="shared" si="95"/>
        <v>215.71856115109173</v>
      </c>
      <c r="H229" s="3">
        <f t="shared" si="96"/>
        <v>81.256230789298584</v>
      </c>
      <c r="I229">
        <f t="shared" si="108"/>
        <v>8.1256230789298584E-5</v>
      </c>
      <c r="J229" s="4">
        <f t="shared" si="97"/>
        <v>403.65162361392288</v>
      </c>
      <c r="K229" s="40">
        <f t="shared" si="98"/>
        <v>4.9676390314068524</v>
      </c>
      <c r="L229" s="40">
        <f t="shared" si="109"/>
        <v>1.0323609685931476</v>
      </c>
      <c r="M229" s="10">
        <f t="shared" si="99"/>
        <v>5.0314447507280979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13.829931250910539</v>
      </c>
      <c r="Q229" s="42">
        <f t="shared" si="101"/>
        <v>9.9622960941435468E-2</v>
      </c>
      <c r="R229" s="4">
        <f t="shared" si="102"/>
        <v>76583.672908676192</v>
      </c>
      <c r="S229">
        <f t="shared" si="112"/>
        <v>7.658367290867619E-5</v>
      </c>
      <c r="T229" s="41">
        <f t="shared" si="113"/>
        <v>1.0322069913320764E-4</v>
      </c>
      <c r="U229" s="42">
        <f t="shared" si="103"/>
        <v>0.13743323021826487</v>
      </c>
      <c r="V229" s="42">
        <f t="shared" si="104"/>
        <v>0.45177404533485632</v>
      </c>
      <c r="W229" s="42">
        <f t="shared" si="105"/>
        <v>0.44755071363304888</v>
      </c>
      <c r="X229" s="42">
        <f t="shared" si="106"/>
        <v>4.2233317018074423E-3</v>
      </c>
      <c r="Y229" s="42">
        <f t="shared" si="119"/>
        <v>1.5743372178575127E-3</v>
      </c>
      <c r="Z229" s="10">
        <f t="shared" si="107"/>
        <v>15.252146430686448</v>
      </c>
      <c r="AA229">
        <f t="shared" si="114"/>
        <v>5032022.5707759187</v>
      </c>
      <c r="AB229" s="10">
        <f t="shared" si="115"/>
        <v>5.0320225707759185</v>
      </c>
      <c r="AC229" s="10">
        <f t="shared" si="116"/>
        <v>4.9310225707759185</v>
      </c>
      <c r="AD229" s="3">
        <f t="shared" si="117"/>
        <v>715.15918357881344</v>
      </c>
      <c r="AI229" s="94">
        <f t="shared" si="118"/>
        <v>0.44755071363304888</v>
      </c>
    </row>
    <row r="230" spans="2:35">
      <c r="B230" s="39">
        <f t="shared" si="90"/>
        <v>202</v>
      </c>
      <c r="C230" s="42">
        <f t="shared" si="91"/>
        <v>1.3418225419650256</v>
      </c>
      <c r="D230" s="10">
        <f t="shared" si="92"/>
        <v>4.1981774580347953</v>
      </c>
      <c r="E230" s="40">
        <f t="shared" si="93"/>
        <v>22.683645083930408</v>
      </c>
      <c r="F230" s="40">
        <f t="shared" si="94"/>
        <v>31.08</v>
      </c>
      <c r="G230" s="3">
        <f t="shared" si="95"/>
        <v>215.66541966428125</v>
      </c>
      <c r="H230" s="3">
        <f t="shared" si="96"/>
        <v>81.256230789298584</v>
      </c>
      <c r="I230">
        <f t="shared" si="108"/>
        <v>8.1256230789298584E-5</v>
      </c>
      <c r="J230" s="4">
        <f t="shared" si="97"/>
        <v>404.12486120256926</v>
      </c>
      <c r="K230" s="40">
        <f t="shared" si="98"/>
        <v>4.9734630474121424</v>
      </c>
      <c r="L230" s="40">
        <f t="shared" si="109"/>
        <v>1.0265369525878576</v>
      </c>
      <c r="M230" s="10">
        <f t="shared" si="99"/>
        <v>5.0320225707759185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13.830437884080554</v>
      </c>
      <c r="Q230" s="42">
        <f t="shared" si="101"/>
        <v>0.10010325562964328</v>
      </c>
      <c r="R230" s="4">
        <f t="shared" si="102"/>
        <v>76462.745814870606</v>
      </c>
      <c r="S230">
        <f t="shared" si="112"/>
        <v>7.646274581487061E-5</v>
      </c>
      <c r="T230" s="41">
        <f t="shared" si="113"/>
        <v>1.0334162622701322E-4</v>
      </c>
      <c r="U230" s="42">
        <f t="shared" si="103"/>
        <v>0.13721622050207602</v>
      </c>
      <c r="V230" s="42">
        <f t="shared" si="104"/>
        <v>0.45182618404255931</v>
      </c>
      <c r="W230" s="42">
        <f t="shared" si="105"/>
        <v>0.4476031640280595</v>
      </c>
      <c r="X230" s="42">
        <f t="shared" si="106"/>
        <v>4.223020014499812E-3</v>
      </c>
      <c r="Y230" s="42">
        <f t="shared" si="119"/>
        <v>1.5763655119386724E-3</v>
      </c>
      <c r="Z230" s="10">
        <f t="shared" si="107"/>
        <v>15.253925929865177</v>
      </c>
      <c r="AA230">
        <f t="shared" si="114"/>
        <v>5032597.8832838908</v>
      </c>
      <c r="AB230" s="10">
        <f t="shared" si="115"/>
        <v>5.0325978832838905</v>
      </c>
      <c r="AC230" s="10">
        <f t="shared" si="116"/>
        <v>4.9315978832838905</v>
      </c>
      <c r="AD230" s="3">
        <f t="shared" si="117"/>
        <v>715.24262266626408</v>
      </c>
      <c r="AI230" s="94">
        <f t="shared" si="118"/>
        <v>0.4476031640280595</v>
      </c>
    </row>
    <row r="231" spans="2:35">
      <c r="B231" s="39">
        <f t="shared" si="90"/>
        <v>203</v>
      </c>
      <c r="C231" s="42">
        <f t="shared" si="91"/>
        <v>1.3484652278163376</v>
      </c>
      <c r="D231" s="10">
        <f t="shared" si="92"/>
        <v>4.1915347721834824</v>
      </c>
      <c r="E231" s="40">
        <f t="shared" si="93"/>
        <v>22.696930455633034</v>
      </c>
      <c r="F231" s="40">
        <f t="shared" si="94"/>
        <v>31.08</v>
      </c>
      <c r="G231" s="3">
        <f t="shared" si="95"/>
        <v>215.61227817747076</v>
      </c>
      <c r="H231" s="3">
        <f t="shared" si="96"/>
        <v>81.256230789298584</v>
      </c>
      <c r="I231">
        <f t="shared" ref="I231:I294" si="120">H231/1000^2</f>
        <v>8.1256230789298584E-5</v>
      </c>
      <c r="J231" s="4">
        <f t="shared" si="97"/>
        <v>404.59837603849718</v>
      </c>
      <c r="K231" s="40">
        <f t="shared" si="98"/>
        <v>4.9792904754300098</v>
      </c>
      <c r="L231" s="40">
        <f t="shared" ref="L231:L294" si="121">IF((gstar-K231)&lt;0,0,gstar-K231)</f>
        <v>1.0207095245699902</v>
      </c>
      <c r="M231" s="10">
        <f t="shared" si="99"/>
        <v>5.0325978832838905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13.830942279278444</v>
      </c>
      <c r="Q231" s="42">
        <f t="shared" si="101"/>
        <v>0.10058353280217289</v>
      </c>
      <c r="R231" s="4">
        <f t="shared" si="102"/>
        <v>76341.809240245173</v>
      </c>
      <c r="S231">
        <f t="shared" ref="S231:S294" si="122">R231/1000^3</f>
        <v>7.6341809240245174E-5</v>
      </c>
      <c r="T231" s="41">
        <f t="shared" ref="T231:T294" si="123">(vc/1000^3-S231)</f>
        <v>1.0346256280163866E-4</v>
      </c>
      <c r="U231" s="42">
        <f t="shared" si="103"/>
        <v>0.13699919377208195</v>
      </c>
      <c r="V231" s="42">
        <f t="shared" si="104"/>
        <v>0.45187808708667565</v>
      </c>
      <c r="W231" s="42">
        <f t="shared" si="105"/>
        <v>0.44765538680643402</v>
      </c>
      <c r="X231" s="42">
        <f t="shared" si="106"/>
        <v>4.2227002802416314E-3</v>
      </c>
      <c r="Y231" s="42">
        <f t="shared" si="119"/>
        <v>1.5783935784897069E-3</v>
      </c>
      <c r="Z231" s="10">
        <f t="shared" si="107"/>
        <v>15.255697672170053</v>
      </c>
      <c r="AA231">
        <f t="shared" ref="AA231:AA294" si="124">Z231*rat*to+patm*1000000</f>
        <v>5033170.6879926994</v>
      </c>
      <c r="AB231" s="10">
        <f t="shared" ref="AB231:AB294" si="125">AA231/1000000</f>
        <v>5.0331706879926994</v>
      </c>
      <c r="AC231" s="10">
        <f t="shared" ref="AC231:AC294" si="126">AB231-patm</f>
        <v>4.9321706879926994</v>
      </c>
      <c r="AD231" s="3">
        <f t="shared" ref="AD231:AD294" si="127">AC231*1000000/6895</f>
        <v>715.32569804100069</v>
      </c>
      <c r="AI231" s="94">
        <f t="shared" ref="AI231:AI294" si="128">($M231-patm)*1000000*$I231/SQRT(rat*to)*SQRT(k)*(2/(k+1))^((k+1)/2/(k-1))</f>
        <v>0.44765538680643402</v>
      </c>
    </row>
    <row r="232" spans="2:35">
      <c r="B232" s="39">
        <f t="shared" ref="B232:B295" si="129">1+B231</f>
        <v>204</v>
      </c>
      <c r="C232" s="42">
        <f t="shared" ref="C232:C295" si="130">xincp+C231</f>
        <v>1.3551079136676496</v>
      </c>
      <c r="D232" s="10">
        <f t="shared" ref="D232:D295" si="131">(F232-E232)/2</f>
        <v>4.1848920863321695</v>
      </c>
      <c r="E232" s="40">
        <f t="shared" ref="E232:E295" si="132">E231+ci*2*xincp</f>
        <v>22.710215827335659</v>
      </c>
      <c r="F232" s="40">
        <f t="shared" ref="F232:F295" si="133">F231-osi*2*xincp</f>
        <v>31.08</v>
      </c>
      <c r="G232" s="3">
        <f t="shared" ref="G232:G295" si="134">G231-ei*n*2*xincp</f>
        <v>215.55913669066027</v>
      </c>
      <c r="H232" s="3">
        <f t="shared" ref="H232:H295" si="135">PI()/4*(dto+erate*(two-D232)/two)^2</f>
        <v>81.256230789298584</v>
      </c>
      <c r="I232">
        <f t="shared" si="120"/>
        <v>8.1256230789298584E-5</v>
      </c>
      <c r="J232" s="4">
        <f t="shared" ref="J232:J295" si="136">PI()/4*dc^2-PI()/4*(F232^2-E232^2)</f>
        <v>405.07216812170662</v>
      </c>
      <c r="K232" s="40">
        <f t="shared" ref="K232:K295" si="137">J232/H232</f>
        <v>4.9851213154604563</v>
      </c>
      <c r="L232" s="40">
        <f t="shared" si="121"/>
        <v>1.0148786845395437</v>
      </c>
      <c r="M232" s="10">
        <f t="shared" ref="M232:M295" si="138">AB231</f>
        <v>5.0331706879926994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13.831444436797907</v>
      </c>
      <c r="Q232" s="42">
        <f t="shared" ref="Q232:Q295" si="140">xincp/P232+Q231</f>
        <v>0.10106379253799913</v>
      </c>
      <c r="R232" s="4">
        <f t="shared" ref="R232:R295" si="141">PI()/4*(F232^2-E232^2)*G232</f>
        <v>76220.863228999908</v>
      </c>
      <c r="S232">
        <f t="shared" si="122"/>
        <v>7.6220863228999904E-5</v>
      </c>
      <c r="T232" s="41">
        <f t="shared" si="123"/>
        <v>1.0358350881288393E-4</v>
      </c>
      <c r="U232" s="42">
        <f t="shared" ref="U232:U295" si="142">rhopgrain*R232/1000^2</f>
        <v>0.13678215010760178</v>
      </c>
      <c r="V232" s="42">
        <f t="shared" ref="V232:V295" si="143">(U231-U232)/(Q232-Q231)</f>
        <v>0.45192975444164857</v>
      </c>
      <c r="W232" s="42">
        <f t="shared" ref="W232:W295" si="144">IF(V232&lt;AI232,IF(AB231&gt;pbd,AI232,0),AI232)</f>
        <v>0.44770738194463361</v>
      </c>
      <c r="X232" s="42">
        <f t="shared" ref="X232:X295" si="145">V232-W232</f>
        <v>4.222372497014959E-3</v>
      </c>
      <c r="Y232" s="42">
        <f t="shared" si="119"/>
        <v>1.5804214139896833E-3</v>
      </c>
      <c r="Z232" s="10">
        <f t="shared" ref="Z232:Z295" si="146">Y232/T232</f>
        <v>15.257461656802914</v>
      </c>
      <c r="AA232">
        <f t="shared" si="124"/>
        <v>5033740.9846443003</v>
      </c>
      <c r="AB232" s="10">
        <f t="shared" si="125"/>
        <v>5.0337409846443002</v>
      </c>
      <c r="AC232" s="10">
        <f t="shared" si="126"/>
        <v>4.9327409846443002</v>
      </c>
      <c r="AD232" s="3">
        <f t="shared" si="127"/>
        <v>715.40840966559836</v>
      </c>
      <c r="AI232" s="94">
        <f t="shared" si="128"/>
        <v>0.44770738194463361</v>
      </c>
    </row>
    <row r="233" spans="2:35">
      <c r="B233" s="39">
        <f t="shared" si="129"/>
        <v>205</v>
      </c>
      <c r="C233" s="42">
        <f t="shared" si="130"/>
        <v>1.3617505995189616</v>
      </c>
      <c r="D233" s="10">
        <f t="shared" si="131"/>
        <v>4.1782494004808566</v>
      </c>
      <c r="E233" s="40">
        <f t="shared" si="132"/>
        <v>22.723501199038285</v>
      </c>
      <c r="F233" s="40">
        <f t="shared" si="133"/>
        <v>31.08</v>
      </c>
      <c r="G233" s="3">
        <f t="shared" si="134"/>
        <v>215.50599520384978</v>
      </c>
      <c r="H233" s="3">
        <f t="shared" si="135"/>
        <v>81.256230789298584</v>
      </c>
      <c r="I233">
        <f t="shared" si="120"/>
        <v>8.1256230789298584E-5</v>
      </c>
      <c r="J233" s="4">
        <f t="shared" si="136"/>
        <v>405.54623745219766</v>
      </c>
      <c r="K233" s="40">
        <f t="shared" si="137"/>
        <v>4.990955567503482</v>
      </c>
      <c r="L233" s="40">
        <f t="shared" si="121"/>
        <v>1.009044432496518</v>
      </c>
      <c r="M233" s="10">
        <f t="shared" si="138"/>
        <v>5.0337409846443002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13.831944356931391</v>
      </c>
      <c r="Q233" s="42">
        <f t="shared" si="140"/>
        <v>0.10154403491606967</v>
      </c>
      <c r="R233" s="4">
        <f t="shared" si="141"/>
        <v>76099.907825334769</v>
      </c>
      <c r="S233">
        <f t="shared" si="122"/>
        <v>7.6099907825334767E-5</v>
      </c>
      <c r="T233" s="41">
        <f t="shared" si="123"/>
        <v>1.0370446421654907E-4</v>
      </c>
      <c r="U233" s="42">
        <f t="shared" si="142"/>
        <v>0.13656508958795452</v>
      </c>
      <c r="V233" s="42">
        <f t="shared" si="143"/>
        <v>0.45198118608220478</v>
      </c>
      <c r="W233" s="42">
        <f t="shared" si="144"/>
        <v>0.44775914941923489</v>
      </c>
      <c r="X233" s="42">
        <f t="shared" si="145"/>
        <v>4.2220366629698858E-3</v>
      </c>
      <c r="Y233" s="42">
        <f t="shared" si="119"/>
        <v>1.5824490149170089E-3</v>
      </c>
      <c r="Z233" s="10">
        <f t="shared" si="146"/>
        <v>15.259217882970201</v>
      </c>
      <c r="AA233">
        <f t="shared" si="124"/>
        <v>5034308.7729821345</v>
      </c>
      <c r="AB233" s="10">
        <f t="shared" si="125"/>
        <v>5.0343087729821345</v>
      </c>
      <c r="AC233" s="10">
        <f t="shared" si="126"/>
        <v>4.9333087729821345</v>
      </c>
      <c r="AD233" s="3">
        <f t="shared" si="127"/>
        <v>715.4907575028476</v>
      </c>
      <c r="AI233" s="94">
        <f t="shared" si="128"/>
        <v>0.44775914941923489</v>
      </c>
    </row>
    <row r="234" spans="2:35">
      <c r="B234" s="39">
        <f t="shared" si="129"/>
        <v>206</v>
      </c>
      <c r="C234" s="42">
        <f t="shared" si="130"/>
        <v>1.3683932853702736</v>
      </c>
      <c r="D234" s="10">
        <f t="shared" si="131"/>
        <v>4.1716067146295437</v>
      </c>
      <c r="E234" s="40">
        <f t="shared" si="132"/>
        <v>22.736786570740911</v>
      </c>
      <c r="F234" s="40">
        <f t="shared" si="133"/>
        <v>31.08</v>
      </c>
      <c r="G234" s="3">
        <f t="shared" si="134"/>
        <v>215.45285371703929</v>
      </c>
      <c r="H234" s="3">
        <f t="shared" si="135"/>
        <v>81.256230789298584</v>
      </c>
      <c r="I234">
        <f t="shared" si="120"/>
        <v>8.1256230789298584E-5</v>
      </c>
      <c r="J234" s="4">
        <f t="shared" si="136"/>
        <v>406.02058402997022</v>
      </c>
      <c r="K234" s="40">
        <f t="shared" si="137"/>
        <v>4.9967932315590868</v>
      </c>
      <c r="L234" s="40">
        <f t="shared" si="121"/>
        <v>1.0032067684409132</v>
      </c>
      <c r="M234" s="10">
        <f t="shared" si="138"/>
        <v>5.0343087729821345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13.83244203997028</v>
      </c>
      <c r="Q234" s="42">
        <f t="shared" si="140"/>
        <v>0.10202426001530503</v>
      </c>
      <c r="R234" s="4">
        <f t="shared" si="141"/>
        <v>75978.943073449802</v>
      </c>
      <c r="S234">
        <f t="shared" si="122"/>
        <v>7.5978943073449801E-5</v>
      </c>
      <c r="T234" s="41">
        <f t="shared" si="123"/>
        <v>1.0382542896843403E-4</v>
      </c>
      <c r="U234" s="42">
        <f t="shared" si="142"/>
        <v>0.13634801229245935</v>
      </c>
      <c r="V234" s="42">
        <f t="shared" si="143"/>
        <v>0.45203238198255269</v>
      </c>
      <c r="W234" s="42">
        <f t="shared" si="144"/>
        <v>0.44781068920694933</v>
      </c>
      <c r="X234" s="42">
        <f t="shared" si="145"/>
        <v>4.2216927756033584E-3</v>
      </c>
      <c r="Y234" s="42">
        <f t="shared" si="119"/>
        <v>1.5844763777491141E-3</v>
      </c>
      <c r="Z234" s="10">
        <f t="shared" si="146"/>
        <v>15.260966349879867</v>
      </c>
      <c r="AA234">
        <f t="shared" si="124"/>
        <v>5034874.052750133</v>
      </c>
      <c r="AB234" s="10">
        <f t="shared" si="125"/>
        <v>5.0348740527501326</v>
      </c>
      <c r="AC234" s="10">
        <f t="shared" si="126"/>
        <v>4.9338740527501326</v>
      </c>
      <c r="AD234" s="3">
        <f t="shared" si="127"/>
        <v>715.57274151561035</v>
      </c>
      <c r="AI234" s="94">
        <f t="shared" si="128"/>
        <v>0.44781068920694933</v>
      </c>
    </row>
    <row r="235" spans="2:35">
      <c r="B235" s="39">
        <f t="shared" si="129"/>
        <v>207</v>
      </c>
      <c r="C235" s="42">
        <f t="shared" si="130"/>
        <v>1.3750359712215856</v>
      </c>
      <c r="D235" s="10">
        <f t="shared" si="131"/>
        <v>4.1649640287782308</v>
      </c>
      <c r="E235" s="40">
        <f t="shared" si="132"/>
        <v>22.750071942443537</v>
      </c>
      <c r="F235" s="40">
        <f t="shared" si="133"/>
        <v>31.08</v>
      </c>
      <c r="G235" s="3">
        <f t="shared" si="134"/>
        <v>215.3997122302288</v>
      </c>
      <c r="H235" s="3">
        <f t="shared" si="135"/>
        <v>81.256230789298584</v>
      </c>
      <c r="I235">
        <f t="shared" si="120"/>
        <v>8.1256230789298584E-5</v>
      </c>
      <c r="J235" s="4">
        <f t="shared" si="136"/>
        <v>406.49520785502443</v>
      </c>
      <c r="K235" s="40">
        <f t="shared" si="137"/>
        <v>5.0026343076272708</v>
      </c>
      <c r="L235" s="40">
        <f t="shared" si="121"/>
        <v>0.99736569237272921</v>
      </c>
      <c r="M235" s="10">
        <f t="shared" si="138"/>
        <v>5.0348740527501326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13.832937486204017</v>
      </c>
      <c r="Q235" s="42">
        <f t="shared" si="140"/>
        <v>0.10250446791459879</v>
      </c>
      <c r="R235" s="4">
        <f t="shared" si="141"/>
        <v>75857.969017544965</v>
      </c>
      <c r="S235">
        <f t="shared" si="122"/>
        <v>7.5857969017544959E-5</v>
      </c>
      <c r="T235" s="41">
        <f t="shared" si="123"/>
        <v>1.0394640302433887E-4</v>
      </c>
      <c r="U235" s="42">
        <f t="shared" si="142"/>
        <v>0.13613091830043531</v>
      </c>
      <c r="V235" s="42">
        <f t="shared" si="143"/>
        <v>0.45208334211770929</v>
      </c>
      <c r="W235" s="42">
        <f t="shared" si="144"/>
        <v>0.44786200128453274</v>
      </c>
      <c r="X235" s="42">
        <f t="shared" si="145"/>
        <v>4.2213408331765456E-3</v>
      </c>
      <c r="Y235" s="42">
        <f t="shared" si="119"/>
        <v>1.5865034989628168E-3</v>
      </c>
      <c r="Z235" s="10">
        <f t="shared" si="146"/>
        <v>15.262707056744807</v>
      </c>
      <c r="AA235">
        <f t="shared" si="124"/>
        <v>5035436.8236938249</v>
      </c>
      <c r="AB235" s="10">
        <f t="shared" si="125"/>
        <v>5.0354368236938249</v>
      </c>
      <c r="AC235" s="10">
        <f t="shared" si="126"/>
        <v>4.934436823693825</v>
      </c>
      <c r="AD235" s="3">
        <f t="shared" si="127"/>
        <v>715.65436166697964</v>
      </c>
      <c r="AI235" s="94">
        <f t="shared" si="128"/>
        <v>0.44786200128453274</v>
      </c>
    </row>
    <row r="236" spans="2:35">
      <c r="B236" s="39">
        <f t="shared" si="129"/>
        <v>208</v>
      </c>
      <c r="C236" s="42">
        <f t="shared" si="130"/>
        <v>1.3816786570728976</v>
      </c>
      <c r="D236" s="10">
        <f t="shared" si="131"/>
        <v>4.1583213429269179</v>
      </c>
      <c r="E236" s="40">
        <f t="shared" si="132"/>
        <v>22.763357314146162</v>
      </c>
      <c r="F236" s="40">
        <f t="shared" si="133"/>
        <v>31.08</v>
      </c>
      <c r="G236" s="3">
        <f t="shared" si="134"/>
        <v>215.34657074341831</v>
      </c>
      <c r="H236" s="3">
        <f t="shared" si="135"/>
        <v>81.256230789298584</v>
      </c>
      <c r="I236">
        <f t="shared" si="120"/>
        <v>8.1256230789298584E-5</v>
      </c>
      <c r="J236" s="4">
        <f t="shared" si="136"/>
        <v>406.97010892736012</v>
      </c>
      <c r="K236" s="40">
        <f t="shared" si="137"/>
        <v>5.0084787957080321</v>
      </c>
      <c r="L236" s="40">
        <f t="shared" si="121"/>
        <v>0.99152120429196788</v>
      </c>
      <c r="M236" s="10">
        <f t="shared" si="138"/>
        <v>5.0354368236938249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13.833430695921093</v>
      </c>
      <c r="Q236" s="42">
        <f t="shared" si="140"/>
        <v>0.10298465869281773</v>
      </c>
      <c r="R236" s="4">
        <f t="shared" si="141"/>
        <v>75736.985701820289</v>
      </c>
      <c r="S236">
        <f t="shared" si="122"/>
        <v>7.5736985701820291E-5</v>
      </c>
      <c r="T236" s="41">
        <f t="shared" si="123"/>
        <v>1.0406738634006354E-4</v>
      </c>
      <c r="U236" s="42">
        <f t="shared" si="142"/>
        <v>0.13591380769120159</v>
      </c>
      <c r="V236" s="42">
        <f t="shared" si="143"/>
        <v>0.45213406646206311</v>
      </c>
      <c r="W236" s="42">
        <f t="shared" si="144"/>
        <v>0.4479130856288861</v>
      </c>
      <c r="X236" s="42">
        <f t="shared" si="145"/>
        <v>4.2209808331770127E-3</v>
      </c>
      <c r="Y236" s="42">
        <f t="shared" si="119"/>
        <v>1.5885303750339474E-3</v>
      </c>
      <c r="Z236" s="10">
        <f t="shared" si="146"/>
        <v>15.264440002779235</v>
      </c>
      <c r="AA236">
        <f t="shared" si="124"/>
        <v>5035997.0855591651</v>
      </c>
      <c r="AB236" s="10">
        <f t="shared" si="125"/>
        <v>5.0359970855591651</v>
      </c>
      <c r="AC236" s="10">
        <f t="shared" si="126"/>
        <v>4.9349970855591652</v>
      </c>
      <c r="AD236" s="3">
        <f t="shared" si="127"/>
        <v>715.73561792011094</v>
      </c>
      <c r="AI236" s="94">
        <f t="shared" si="128"/>
        <v>0.4479130856288861</v>
      </c>
    </row>
    <row r="237" spans="2:35">
      <c r="B237" s="39">
        <f t="shared" si="129"/>
        <v>209</v>
      </c>
      <c r="C237" s="42">
        <f t="shared" si="130"/>
        <v>1.3883213429242096</v>
      </c>
      <c r="D237" s="10">
        <f t="shared" si="131"/>
        <v>4.151678657075605</v>
      </c>
      <c r="E237" s="40">
        <f t="shared" si="132"/>
        <v>22.776642685848788</v>
      </c>
      <c r="F237" s="40">
        <f t="shared" si="133"/>
        <v>31.08</v>
      </c>
      <c r="G237" s="3">
        <f t="shared" si="134"/>
        <v>215.29342925660782</v>
      </c>
      <c r="H237" s="3">
        <f t="shared" si="135"/>
        <v>81.256230789298584</v>
      </c>
      <c r="I237">
        <f t="shared" si="120"/>
        <v>8.1256230789298584E-5</v>
      </c>
      <c r="J237" s="4">
        <f t="shared" si="136"/>
        <v>407.44528724697744</v>
      </c>
      <c r="K237" s="40">
        <f t="shared" si="137"/>
        <v>5.0143266958013744</v>
      </c>
      <c r="L237" s="40">
        <f t="shared" si="121"/>
        <v>0.98567330419862564</v>
      </c>
      <c r="M237" s="10">
        <f t="shared" si="138"/>
        <v>5.0359970855591651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13.833921669408003</v>
      </c>
      <c r="Q237" s="42">
        <f t="shared" si="140"/>
        <v>0.1034648324288019</v>
      </c>
      <c r="R237" s="4">
        <f t="shared" si="141"/>
        <v>75615.993170475733</v>
      </c>
      <c r="S237">
        <f t="shared" si="122"/>
        <v>7.5615993170475738E-5</v>
      </c>
      <c r="T237" s="41">
        <f t="shared" si="123"/>
        <v>1.041883788714081E-4</v>
      </c>
      <c r="U237" s="42">
        <f t="shared" si="142"/>
        <v>0.13569668054407721</v>
      </c>
      <c r="V237" s="42">
        <f t="shared" si="143"/>
        <v>0.45218455499101817</v>
      </c>
      <c r="W237" s="42">
        <f t="shared" si="144"/>
        <v>0.44796394221694891</v>
      </c>
      <c r="X237" s="42">
        <f t="shared" si="145"/>
        <v>4.2206127740692656E-3</v>
      </c>
      <c r="Y237" s="42">
        <f t="shared" si="119"/>
        <v>1.5905570024378147E-3</v>
      </c>
      <c r="Z237" s="10">
        <f t="shared" si="146"/>
        <v>15.266165187203075</v>
      </c>
      <c r="AA237">
        <f t="shared" si="124"/>
        <v>5036554.8380939551</v>
      </c>
      <c r="AB237" s="10">
        <f t="shared" si="125"/>
        <v>5.0365548380939549</v>
      </c>
      <c r="AC237" s="10">
        <f t="shared" si="126"/>
        <v>4.9355548380939549</v>
      </c>
      <c r="AD237" s="3">
        <f t="shared" si="127"/>
        <v>715.8165102384271</v>
      </c>
      <c r="AI237" s="94">
        <f t="shared" si="128"/>
        <v>0.44796394221694891</v>
      </c>
    </row>
    <row r="238" spans="2:35">
      <c r="B238" s="39">
        <f t="shared" si="129"/>
        <v>210</v>
      </c>
      <c r="C238" s="42">
        <f t="shared" si="130"/>
        <v>1.3949640287755216</v>
      </c>
      <c r="D238" s="10">
        <f t="shared" si="131"/>
        <v>4.1450359712242921</v>
      </c>
      <c r="E238" s="40">
        <f t="shared" si="132"/>
        <v>22.789928057551414</v>
      </c>
      <c r="F238" s="40">
        <f t="shared" si="133"/>
        <v>31.08</v>
      </c>
      <c r="G238" s="3">
        <f t="shared" si="134"/>
        <v>215.24028776979733</v>
      </c>
      <c r="H238" s="3">
        <f t="shared" si="135"/>
        <v>81.256230789298584</v>
      </c>
      <c r="I238">
        <f t="shared" si="120"/>
        <v>8.1256230789298584E-5</v>
      </c>
      <c r="J238" s="4">
        <f t="shared" si="136"/>
        <v>407.92074281387619</v>
      </c>
      <c r="K238" s="40">
        <f t="shared" si="137"/>
        <v>5.0201780079072931</v>
      </c>
      <c r="L238" s="40">
        <f t="shared" si="121"/>
        <v>0.97982199209270693</v>
      </c>
      <c r="M238" s="10">
        <f t="shared" si="138"/>
        <v>5.0365548380939549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13.834410406950502</v>
      </c>
      <c r="Q238" s="42">
        <f t="shared" si="140"/>
        <v>0.10394498920136482</v>
      </c>
      <c r="R238" s="4">
        <f t="shared" si="141"/>
        <v>75494.991467711356</v>
      </c>
      <c r="S238">
        <f t="shared" si="122"/>
        <v>7.5494991467711349E-5</v>
      </c>
      <c r="T238" s="41">
        <f t="shared" si="123"/>
        <v>1.0430938057417248E-4</v>
      </c>
      <c r="U238" s="42">
        <f t="shared" si="142"/>
        <v>0.13547953693838141</v>
      </c>
      <c r="V238" s="42">
        <f t="shared" si="143"/>
        <v>0.45223480767909213</v>
      </c>
      <c r="W238" s="42">
        <f t="shared" si="144"/>
        <v>0.44801457102582848</v>
      </c>
      <c r="X238" s="42">
        <f t="shared" si="145"/>
        <v>4.2202366532636537E-3</v>
      </c>
      <c r="Y238" s="42">
        <f t="shared" si="119"/>
        <v>1.5925833776486975E-3</v>
      </c>
      <c r="Z238" s="10">
        <f t="shared" si="146"/>
        <v>15.267882609237054</v>
      </c>
      <c r="AA238">
        <f t="shared" si="124"/>
        <v>5037110.0810462562</v>
      </c>
      <c r="AB238" s="10">
        <f t="shared" si="125"/>
        <v>5.0371100810462561</v>
      </c>
      <c r="AC238" s="10">
        <f t="shared" si="126"/>
        <v>4.9361100810462561</v>
      </c>
      <c r="AD238" s="3">
        <f t="shared" si="127"/>
        <v>715.89703858538883</v>
      </c>
      <c r="AI238" s="94">
        <f t="shared" si="128"/>
        <v>0.44801457102582848</v>
      </c>
    </row>
    <row r="239" spans="2:35">
      <c r="B239" s="39">
        <f t="shared" si="129"/>
        <v>211</v>
      </c>
      <c r="C239" s="42">
        <f t="shared" si="130"/>
        <v>1.4016067146268336</v>
      </c>
      <c r="D239" s="10">
        <f t="shared" si="131"/>
        <v>4.1383932853729792</v>
      </c>
      <c r="E239" s="40">
        <f t="shared" si="132"/>
        <v>22.80321342925404</v>
      </c>
      <c r="F239" s="40">
        <f t="shared" si="133"/>
        <v>31.08</v>
      </c>
      <c r="G239" s="3">
        <f t="shared" si="134"/>
        <v>215.18714628298684</v>
      </c>
      <c r="H239" s="3">
        <f t="shared" si="135"/>
        <v>81.256230789298584</v>
      </c>
      <c r="I239">
        <f t="shared" si="120"/>
        <v>8.1256230789298584E-5</v>
      </c>
      <c r="J239" s="4">
        <f t="shared" si="136"/>
        <v>408.39647562805663</v>
      </c>
      <c r="K239" s="40">
        <f t="shared" si="137"/>
        <v>5.0260327320257918</v>
      </c>
      <c r="L239" s="40">
        <f t="shared" si="121"/>
        <v>0.97396726797420818</v>
      </c>
      <c r="M239" s="10">
        <f t="shared" si="138"/>
        <v>5.0371100810462561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13.834896908832208</v>
      </c>
      <c r="Q239" s="42">
        <f t="shared" si="140"/>
        <v>0.10442512908929354</v>
      </c>
      <c r="R239" s="4">
        <f t="shared" si="141"/>
        <v>75373.980637727087</v>
      </c>
      <c r="S239">
        <f t="shared" si="122"/>
        <v>7.5373980637727093E-5</v>
      </c>
      <c r="T239" s="41">
        <f t="shared" si="123"/>
        <v>1.0443039140415674E-4</v>
      </c>
      <c r="U239" s="42">
        <f t="shared" si="142"/>
        <v>0.13526237695343313</v>
      </c>
      <c r="V239" s="42">
        <f t="shared" si="143"/>
        <v>0.45228482450206786</v>
      </c>
      <c r="W239" s="42">
        <f t="shared" si="144"/>
        <v>0.44806497203265555</v>
      </c>
      <c r="X239" s="42">
        <f t="shared" si="145"/>
        <v>4.2198524694123107E-3</v>
      </c>
      <c r="Y239" s="42">
        <f t="shared" si="119"/>
        <v>1.594609497140437E-3</v>
      </c>
      <c r="Z239" s="10">
        <f t="shared" si="146"/>
        <v>15.269592268108317</v>
      </c>
      <c r="AA239">
        <f t="shared" si="124"/>
        <v>5037662.8141662031</v>
      </c>
      <c r="AB239" s="10">
        <f t="shared" si="125"/>
        <v>5.037662814166203</v>
      </c>
      <c r="AC239" s="10">
        <f t="shared" si="126"/>
        <v>4.936662814166203</v>
      </c>
      <c r="AD239" s="3">
        <f t="shared" si="127"/>
        <v>715.97720292475753</v>
      </c>
      <c r="AI239" s="94">
        <f t="shared" si="128"/>
        <v>0.44806497203265555</v>
      </c>
    </row>
    <row r="240" spans="2:35">
      <c r="B240" s="39">
        <f t="shared" si="129"/>
        <v>212</v>
      </c>
      <c r="C240" s="42">
        <f t="shared" si="130"/>
        <v>1.4082494004781456</v>
      </c>
      <c r="D240" s="10">
        <f t="shared" si="131"/>
        <v>4.1317505995216663</v>
      </c>
      <c r="E240" s="40">
        <f t="shared" si="132"/>
        <v>22.816498800956666</v>
      </c>
      <c r="F240" s="40">
        <f t="shared" si="133"/>
        <v>31.08</v>
      </c>
      <c r="G240" s="3">
        <f t="shared" si="134"/>
        <v>215.13400479617636</v>
      </c>
      <c r="H240" s="3">
        <f t="shared" si="135"/>
        <v>81.256230789298584</v>
      </c>
      <c r="I240">
        <f t="shared" si="120"/>
        <v>8.1256230789298584E-5</v>
      </c>
      <c r="J240" s="4">
        <f t="shared" si="136"/>
        <v>408.87248568951861</v>
      </c>
      <c r="K240" s="40">
        <f t="shared" si="137"/>
        <v>5.0318908681568697</v>
      </c>
      <c r="L240" s="40">
        <f t="shared" si="121"/>
        <v>0.9681091318431303</v>
      </c>
      <c r="M240" s="10">
        <f t="shared" si="138"/>
        <v>5.037662814166203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13.835381175336208</v>
      </c>
      <c r="Q240" s="42">
        <f t="shared" si="140"/>
        <v>0.10490525217134881</v>
      </c>
      <c r="R240" s="4">
        <f t="shared" si="141"/>
        <v>75252.960724722972</v>
      </c>
      <c r="S240">
        <f t="shared" si="122"/>
        <v>7.5252960724722979E-5</v>
      </c>
      <c r="T240" s="41">
        <f t="shared" si="123"/>
        <v>1.0455141131716086E-4</v>
      </c>
      <c r="U240" s="42">
        <f t="shared" si="142"/>
        <v>0.13504520066855161</v>
      </c>
      <c r="V240" s="42">
        <f t="shared" si="143"/>
        <v>0.45233460543460474</v>
      </c>
      <c r="W240" s="42">
        <f t="shared" si="144"/>
        <v>0.44811514521474927</v>
      </c>
      <c r="X240" s="42">
        <f t="shared" si="145"/>
        <v>4.2194602198554754E-3</v>
      </c>
      <c r="Y240" s="42">
        <f t="shared" si="119"/>
        <v>1.5966353573858036E-3</v>
      </c>
      <c r="Z240" s="10">
        <f t="shared" si="146"/>
        <v>15.271294163044312</v>
      </c>
      <c r="AA240">
        <f t="shared" si="124"/>
        <v>5038213.03720403</v>
      </c>
      <c r="AB240" s="10">
        <f t="shared" si="125"/>
        <v>5.0382130372040299</v>
      </c>
      <c r="AC240" s="10">
        <f t="shared" si="126"/>
        <v>4.9372130372040299</v>
      </c>
      <c r="AD240" s="3">
        <f t="shared" si="127"/>
        <v>716.05700322030896</v>
      </c>
      <c r="AI240" s="94">
        <f t="shared" si="128"/>
        <v>0.44811514521474927</v>
      </c>
    </row>
    <row r="241" spans="2:35">
      <c r="B241" s="39">
        <f t="shared" si="129"/>
        <v>213</v>
      </c>
      <c r="C241" s="42">
        <f t="shared" si="130"/>
        <v>1.4148920863294576</v>
      </c>
      <c r="D241" s="10">
        <f t="shared" si="131"/>
        <v>4.1251079136703535</v>
      </c>
      <c r="E241" s="40">
        <f t="shared" si="132"/>
        <v>22.829784172659291</v>
      </c>
      <c r="F241" s="40">
        <f t="shared" si="133"/>
        <v>31.08</v>
      </c>
      <c r="G241" s="3">
        <f t="shared" si="134"/>
        <v>215.08086330936587</v>
      </c>
      <c r="H241" s="3">
        <f t="shared" si="135"/>
        <v>81.256230789298584</v>
      </c>
      <c r="I241">
        <f t="shared" si="120"/>
        <v>8.1256230789298584E-5</v>
      </c>
      <c r="J241" s="4">
        <f t="shared" si="136"/>
        <v>409.34877299826206</v>
      </c>
      <c r="K241" s="40">
        <f t="shared" si="137"/>
        <v>5.0377524163005249</v>
      </c>
      <c r="L241" s="40">
        <f t="shared" si="121"/>
        <v>0.96224758369947505</v>
      </c>
      <c r="M241" s="10">
        <f t="shared" si="138"/>
        <v>5.0382130372040299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13.835863206743307</v>
      </c>
      <c r="Q241" s="42">
        <f t="shared" si="140"/>
        <v>0.10538535852626525</v>
      </c>
      <c r="R241" s="4">
        <f t="shared" si="141"/>
        <v>75131.931772899014</v>
      </c>
      <c r="S241">
        <f t="shared" si="122"/>
        <v>7.5131931772899014E-5</v>
      </c>
      <c r="T241" s="41">
        <f t="shared" si="123"/>
        <v>1.0467244026898482E-4</v>
      </c>
      <c r="U241" s="42">
        <f t="shared" si="142"/>
        <v>0.13482800816305593</v>
      </c>
      <c r="V241" s="42">
        <f t="shared" si="143"/>
        <v>0.45238415045241465</v>
      </c>
      <c r="W241" s="42">
        <f t="shared" si="144"/>
        <v>0.44816509054943737</v>
      </c>
      <c r="X241" s="42">
        <f t="shared" si="145"/>
        <v>4.2190599029772735E-3</v>
      </c>
      <c r="Y241" s="42">
        <f t="shared" si="119"/>
        <v>1.598660954856996E-3</v>
      </c>
      <c r="Z241" s="10">
        <f t="shared" si="146"/>
        <v>15.272988293277523</v>
      </c>
      <c r="AA241">
        <f t="shared" si="124"/>
        <v>5038760.7499115998</v>
      </c>
      <c r="AB241" s="10">
        <f t="shared" si="125"/>
        <v>5.0387607499115994</v>
      </c>
      <c r="AC241" s="10">
        <f t="shared" si="126"/>
        <v>4.9377607499115994</v>
      </c>
      <c r="AD241" s="3">
        <f t="shared" si="127"/>
        <v>716.13643943605507</v>
      </c>
      <c r="AI241" s="94">
        <f t="shared" si="128"/>
        <v>0.44816509054943737</v>
      </c>
    </row>
    <row r="242" spans="2:35">
      <c r="B242" s="39">
        <f t="shared" si="129"/>
        <v>214</v>
      </c>
      <c r="C242" s="42">
        <f t="shared" si="130"/>
        <v>1.4215347721807696</v>
      </c>
      <c r="D242" s="10">
        <f t="shared" si="131"/>
        <v>4.1184652278190406</v>
      </c>
      <c r="E242" s="40">
        <f t="shared" si="132"/>
        <v>22.843069544361917</v>
      </c>
      <c r="F242" s="40">
        <f t="shared" si="133"/>
        <v>31.08</v>
      </c>
      <c r="G242" s="3">
        <f t="shared" si="134"/>
        <v>215.02772182255538</v>
      </c>
      <c r="H242" s="3">
        <f t="shared" si="135"/>
        <v>81.256230789298584</v>
      </c>
      <c r="I242">
        <f t="shared" si="120"/>
        <v>8.1256230789298584E-5</v>
      </c>
      <c r="J242" s="4">
        <f t="shared" si="136"/>
        <v>409.82533755428716</v>
      </c>
      <c r="K242" s="40">
        <f t="shared" si="137"/>
        <v>5.0436173764567602</v>
      </c>
      <c r="L242" s="40">
        <f t="shared" si="121"/>
        <v>0.95638262354323977</v>
      </c>
      <c r="M242" s="10">
        <f t="shared" si="138"/>
        <v>5.0387607499115994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13.836343003333386</v>
      </c>
      <c r="Q242" s="42">
        <f t="shared" si="140"/>
        <v>0.1058654482327514</v>
      </c>
      <c r="R242" s="4">
        <f t="shared" si="141"/>
        <v>75010.893826455169</v>
      </c>
      <c r="S242">
        <f t="shared" si="122"/>
        <v>7.5010893826455167E-5</v>
      </c>
      <c r="T242" s="41">
        <f t="shared" si="123"/>
        <v>1.0479347821542867E-4</v>
      </c>
      <c r="U242" s="42">
        <f t="shared" si="142"/>
        <v>0.13461079951626512</v>
      </c>
      <c r="V242" s="42">
        <f t="shared" si="143"/>
        <v>0.45243345953112601</v>
      </c>
      <c r="W242" s="42">
        <f t="shared" si="144"/>
        <v>0.44821480801419611</v>
      </c>
      <c r="X242" s="42">
        <f t="shared" si="145"/>
        <v>4.2186515169299055E-3</v>
      </c>
      <c r="Y242" s="42">
        <f t="shared" si="119"/>
        <v>1.6006862860255262E-3</v>
      </c>
      <c r="Z242" s="10">
        <f t="shared" si="146"/>
        <v>15.274674658044304</v>
      </c>
      <c r="AA242">
        <f t="shared" si="124"/>
        <v>5039305.9520420246</v>
      </c>
      <c r="AB242" s="10">
        <f t="shared" si="125"/>
        <v>5.0393059520420245</v>
      </c>
      <c r="AC242" s="10">
        <f t="shared" si="126"/>
        <v>4.9383059520420245</v>
      </c>
      <c r="AD242" s="3">
        <f t="shared" si="127"/>
        <v>716.21551153618918</v>
      </c>
      <c r="AI242" s="94">
        <f t="shared" si="128"/>
        <v>0.44821480801419611</v>
      </c>
    </row>
    <row r="243" spans="2:35">
      <c r="B243" s="39">
        <f t="shared" si="129"/>
        <v>215</v>
      </c>
      <c r="C243" s="42">
        <f t="shared" si="130"/>
        <v>1.4281774580320816</v>
      </c>
      <c r="D243" s="10">
        <f t="shared" si="131"/>
        <v>4.1118225419677277</v>
      </c>
      <c r="E243" s="40">
        <f t="shared" si="132"/>
        <v>22.856354916064543</v>
      </c>
      <c r="F243" s="40">
        <f t="shared" si="133"/>
        <v>31.08</v>
      </c>
      <c r="G243" s="3">
        <f t="shared" si="134"/>
        <v>214.97458033574489</v>
      </c>
      <c r="H243" s="3">
        <f t="shared" si="135"/>
        <v>81.256230789298584</v>
      </c>
      <c r="I243">
        <f t="shared" si="120"/>
        <v>8.1256230789298584E-5</v>
      </c>
      <c r="J243" s="4">
        <f t="shared" si="136"/>
        <v>410.30217935759379</v>
      </c>
      <c r="K243" s="40">
        <f t="shared" si="137"/>
        <v>5.0494857486255738</v>
      </c>
      <c r="L243" s="40">
        <f t="shared" si="121"/>
        <v>0.95051425137442624</v>
      </c>
      <c r="M243" s="10">
        <f t="shared" si="138"/>
        <v>5.0393059520420245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13.836820565385061</v>
      </c>
      <c r="Q243" s="42">
        <f t="shared" si="140"/>
        <v>0.1063455213694899</v>
      </c>
      <c r="R243" s="4">
        <f t="shared" si="141"/>
        <v>74889.846929591455</v>
      </c>
      <c r="S243">
        <f t="shared" si="122"/>
        <v>7.4889846929591461E-5</v>
      </c>
      <c r="T243" s="41">
        <f t="shared" si="123"/>
        <v>1.0491452511229237E-4</v>
      </c>
      <c r="U243" s="42">
        <f t="shared" si="142"/>
        <v>0.13439357480749833</v>
      </c>
      <c r="V243" s="42">
        <f t="shared" si="143"/>
        <v>0.45248253264608446</v>
      </c>
      <c r="W243" s="42">
        <f t="shared" si="144"/>
        <v>0.44826429758661446</v>
      </c>
      <c r="X243" s="42">
        <f t="shared" si="145"/>
        <v>4.2182350594699991E-3</v>
      </c>
      <c r="Y243" s="42">
        <f t="shared" si="119"/>
        <v>1.6027113473620262E-3</v>
      </c>
      <c r="Z243" s="10">
        <f t="shared" si="146"/>
        <v>15.276353256582997</v>
      </c>
      <c r="AA243">
        <f t="shared" si="124"/>
        <v>5039848.6433490599</v>
      </c>
      <c r="AB243" s="10">
        <f t="shared" si="125"/>
        <v>5.0398486433490595</v>
      </c>
      <c r="AC243" s="10">
        <f t="shared" si="126"/>
        <v>4.9388486433490595</v>
      </c>
      <c r="AD243" s="3">
        <f t="shared" si="127"/>
        <v>716.29421948499783</v>
      </c>
      <c r="AI243" s="94">
        <f t="shared" si="128"/>
        <v>0.44826429758661446</v>
      </c>
    </row>
    <row r="244" spans="2:35">
      <c r="B244" s="39">
        <f t="shared" si="129"/>
        <v>216</v>
      </c>
      <c r="C244" s="42">
        <f t="shared" si="130"/>
        <v>1.4348201438833936</v>
      </c>
      <c r="D244" s="10">
        <f t="shared" si="131"/>
        <v>4.1051798561164148</v>
      </c>
      <c r="E244" s="40">
        <f t="shared" si="132"/>
        <v>22.869640287767169</v>
      </c>
      <c r="F244" s="40">
        <f t="shared" si="133"/>
        <v>31.08</v>
      </c>
      <c r="G244" s="3">
        <f t="shared" si="134"/>
        <v>214.9214388489344</v>
      </c>
      <c r="H244" s="3">
        <f t="shared" si="135"/>
        <v>81.256230789298584</v>
      </c>
      <c r="I244">
        <f t="shared" si="120"/>
        <v>8.1256230789298584E-5</v>
      </c>
      <c r="J244" s="4">
        <f t="shared" si="136"/>
        <v>410.779298408182</v>
      </c>
      <c r="K244" s="40">
        <f t="shared" si="137"/>
        <v>5.0553575328069673</v>
      </c>
      <c r="L244" s="40">
        <f t="shared" si="121"/>
        <v>0.94464246719303269</v>
      </c>
      <c r="M244" s="10">
        <f t="shared" si="138"/>
        <v>5.0398486433490595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13.837295893175167</v>
      </c>
      <c r="Q244" s="42">
        <f t="shared" si="140"/>
        <v>0.10682557801513758</v>
      </c>
      <c r="R244" s="4">
        <f t="shared" si="141"/>
        <v>74768.791126507873</v>
      </c>
      <c r="S244">
        <f t="shared" si="122"/>
        <v>7.4768791126507878E-5</v>
      </c>
      <c r="T244" s="41">
        <f t="shared" si="123"/>
        <v>1.0503558091537596E-4</v>
      </c>
      <c r="U244" s="42">
        <f t="shared" si="142"/>
        <v>0.13417633411607469</v>
      </c>
      <c r="V244" s="42">
        <f t="shared" si="143"/>
        <v>0.45253136977314867</v>
      </c>
      <c r="W244" s="42">
        <f t="shared" si="144"/>
        <v>0.44831355924434024</v>
      </c>
      <c r="X244" s="42">
        <f t="shared" si="145"/>
        <v>4.21781052880843E-3</v>
      </c>
      <c r="Y244" s="42">
        <f t="shared" si="119"/>
        <v>1.6047361353364634E-3</v>
      </c>
      <c r="Z244" s="10">
        <f t="shared" si="146"/>
        <v>15.27802408813592</v>
      </c>
      <c r="AA244">
        <f t="shared" si="124"/>
        <v>5040388.8235877482</v>
      </c>
      <c r="AB244" s="10">
        <f t="shared" si="125"/>
        <v>5.0403888235877483</v>
      </c>
      <c r="AC244" s="10">
        <f t="shared" si="126"/>
        <v>4.9393888235877483</v>
      </c>
      <c r="AD244" s="3">
        <f t="shared" si="127"/>
        <v>716.37256324695409</v>
      </c>
      <c r="AI244" s="94">
        <f t="shared" si="128"/>
        <v>0.44831355924434024</v>
      </c>
    </row>
    <row r="245" spans="2:35">
      <c r="B245" s="39">
        <f t="shared" si="129"/>
        <v>217</v>
      </c>
      <c r="C245" s="42">
        <f t="shared" si="130"/>
        <v>1.4414628297347056</v>
      </c>
      <c r="D245" s="10">
        <f t="shared" si="131"/>
        <v>4.0985371702651019</v>
      </c>
      <c r="E245" s="40">
        <f t="shared" si="132"/>
        <v>22.882925659469795</v>
      </c>
      <c r="F245" s="40">
        <f t="shared" si="133"/>
        <v>31.08</v>
      </c>
      <c r="G245" s="3">
        <f t="shared" si="134"/>
        <v>214.86829736212391</v>
      </c>
      <c r="H245" s="3">
        <f t="shared" si="135"/>
        <v>81.256230789298584</v>
      </c>
      <c r="I245">
        <f t="shared" si="120"/>
        <v>8.1256230789298584E-5</v>
      </c>
      <c r="J245" s="4">
        <f t="shared" si="136"/>
        <v>411.25669470605169</v>
      </c>
      <c r="K245" s="40">
        <f t="shared" si="137"/>
        <v>5.0612327290009373</v>
      </c>
      <c r="L245" s="40">
        <f t="shared" si="121"/>
        <v>0.93876727099906265</v>
      </c>
      <c r="M245" s="10">
        <f t="shared" si="138"/>
        <v>5.0403888235877483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13.837768986979302</v>
      </c>
      <c r="Q245" s="42">
        <f t="shared" si="140"/>
        <v>0.10730561824832563</v>
      </c>
      <c r="R245" s="4">
        <f t="shared" si="141"/>
        <v>74647.72646140444</v>
      </c>
      <c r="S245">
        <f t="shared" si="122"/>
        <v>7.4647726461404438E-5</v>
      </c>
      <c r="T245" s="41">
        <f t="shared" si="123"/>
        <v>1.051566455804794E-4</v>
      </c>
      <c r="U245" s="42">
        <f t="shared" si="142"/>
        <v>0.13395907752131334</v>
      </c>
      <c r="V245" s="42">
        <f t="shared" si="143"/>
        <v>0.45257997088806756</v>
      </c>
      <c r="W245" s="42">
        <f t="shared" si="144"/>
        <v>0.44836259296513786</v>
      </c>
      <c r="X245" s="42">
        <f t="shared" si="145"/>
        <v>4.2173779229296993E-3</v>
      </c>
      <c r="Y245" s="42">
        <f t="shared" si="119"/>
        <v>1.6067606464180287E-3</v>
      </c>
      <c r="Z245" s="10">
        <f t="shared" si="146"/>
        <v>15.279687151948268</v>
      </c>
      <c r="AA245">
        <f t="shared" si="124"/>
        <v>5040926.4925140589</v>
      </c>
      <c r="AB245" s="10">
        <f t="shared" si="125"/>
        <v>5.0409264925140587</v>
      </c>
      <c r="AC245" s="10">
        <f t="shared" si="126"/>
        <v>4.9399264925140587</v>
      </c>
      <c r="AD245" s="3">
        <f t="shared" si="127"/>
        <v>716.45054278666555</v>
      </c>
      <c r="AI245" s="94">
        <f t="shared" si="128"/>
        <v>0.44836259296513786</v>
      </c>
    </row>
    <row r="246" spans="2:35">
      <c r="B246" s="39">
        <f t="shared" si="129"/>
        <v>218</v>
      </c>
      <c r="C246" s="42">
        <f t="shared" si="130"/>
        <v>1.4481055155860176</v>
      </c>
      <c r="D246" s="10">
        <f t="shared" si="131"/>
        <v>4.091894484413789</v>
      </c>
      <c r="E246" s="40">
        <f t="shared" si="132"/>
        <v>22.89621103117242</v>
      </c>
      <c r="F246" s="40">
        <f t="shared" si="133"/>
        <v>31.08</v>
      </c>
      <c r="G246" s="3">
        <f t="shared" si="134"/>
        <v>214.81515587531342</v>
      </c>
      <c r="H246" s="3">
        <f t="shared" si="135"/>
        <v>81.256230789298584</v>
      </c>
      <c r="I246">
        <f t="shared" si="120"/>
        <v>8.1256230789298584E-5</v>
      </c>
      <c r="J246" s="4">
        <f t="shared" si="136"/>
        <v>411.73436825120302</v>
      </c>
      <c r="K246" s="40">
        <f t="shared" si="137"/>
        <v>5.0671113372074883</v>
      </c>
      <c r="L246" s="40">
        <f t="shared" si="121"/>
        <v>0.9328886627925117</v>
      </c>
      <c r="M246" s="10">
        <f t="shared" si="138"/>
        <v>5.0409264925140587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13.838239847071526</v>
      </c>
      <c r="Q246" s="42">
        <f t="shared" si="140"/>
        <v>0.10778564214765975</v>
      </c>
      <c r="R246" s="4">
        <f t="shared" si="141"/>
        <v>74526.652978481128</v>
      </c>
      <c r="S246">
        <f t="shared" si="122"/>
        <v>7.4526652978481125E-5</v>
      </c>
      <c r="T246" s="41">
        <f t="shared" si="123"/>
        <v>1.0527771906340271E-4</v>
      </c>
      <c r="U246" s="42">
        <f t="shared" si="142"/>
        <v>0.13374180510253331</v>
      </c>
      <c r="V246" s="42">
        <f t="shared" si="143"/>
        <v>0.45262833596707674</v>
      </c>
      <c r="W246" s="42">
        <f t="shared" si="144"/>
        <v>0.44841139872685598</v>
      </c>
      <c r="X246" s="42">
        <f t="shared" si="145"/>
        <v>4.2169372402207639E-3</v>
      </c>
      <c r="Y246" s="42">
        <f t="shared" si="119"/>
        <v>1.6087848770753267E-3</v>
      </c>
      <c r="Z246" s="10">
        <f t="shared" si="146"/>
        <v>15.281342447269855</v>
      </c>
      <c r="AA246">
        <f t="shared" si="124"/>
        <v>5041461.6498854589</v>
      </c>
      <c r="AB246" s="10">
        <f t="shared" si="125"/>
        <v>5.0414616498854592</v>
      </c>
      <c r="AC246" s="10">
        <f t="shared" si="126"/>
        <v>4.9404616498854592</v>
      </c>
      <c r="AD246" s="3">
        <f t="shared" si="127"/>
        <v>716.52815806895705</v>
      </c>
      <c r="AI246" s="94">
        <f t="shared" si="128"/>
        <v>0.44841139872685598</v>
      </c>
    </row>
    <row r="247" spans="2:35">
      <c r="B247" s="39">
        <f t="shared" si="129"/>
        <v>219</v>
      </c>
      <c r="C247" s="42">
        <f t="shared" si="130"/>
        <v>1.4547482014373296</v>
      </c>
      <c r="D247" s="10">
        <f t="shared" si="131"/>
        <v>4.0852517985624761</v>
      </c>
      <c r="E247" s="40">
        <f t="shared" si="132"/>
        <v>22.909496402875046</v>
      </c>
      <c r="F247" s="40">
        <f t="shared" si="133"/>
        <v>31.08</v>
      </c>
      <c r="G247" s="3">
        <f t="shared" si="134"/>
        <v>214.76201438850293</v>
      </c>
      <c r="H247" s="3">
        <f t="shared" si="135"/>
        <v>81.256230789298584</v>
      </c>
      <c r="I247">
        <f t="shared" si="120"/>
        <v>8.1256230789298584E-5</v>
      </c>
      <c r="J247" s="4">
        <f t="shared" si="136"/>
        <v>412.21231904363589</v>
      </c>
      <c r="K247" s="40">
        <f t="shared" si="137"/>
        <v>5.0729933574266175</v>
      </c>
      <c r="L247" s="40">
        <f t="shared" si="121"/>
        <v>0.9270066425733825</v>
      </c>
      <c r="M247" s="10">
        <f t="shared" si="138"/>
        <v>5.0414616498854592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13.838708473724866</v>
      </c>
      <c r="Q247" s="42">
        <f t="shared" si="140"/>
        <v>0.10826564979172019</v>
      </c>
      <c r="R247" s="4">
        <f t="shared" si="141"/>
        <v>74405.57072193794</v>
      </c>
      <c r="S247">
        <f t="shared" si="122"/>
        <v>7.4405570721937934E-5</v>
      </c>
      <c r="T247" s="41">
        <f t="shared" si="123"/>
        <v>1.053988013199459E-4</v>
      </c>
      <c r="U247" s="42">
        <f t="shared" si="142"/>
        <v>0.13352451693905371</v>
      </c>
      <c r="V247" s="42">
        <f t="shared" si="143"/>
        <v>0.45267646498612285</v>
      </c>
      <c r="W247" s="42">
        <f t="shared" si="144"/>
        <v>0.44845997650747921</v>
      </c>
      <c r="X247" s="42">
        <f t="shared" si="145"/>
        <v>4.216488478643643E-3</v>
      </c>
      <c r="Y247" s="42">
        <f t="shared" si="119"/>
        <v>1.6108088237761684E-3</v>
      </c>
      <c r="Z247" s="10">
        <f t="shared" si="146"/>
        <v>15.282989973353098</v>
      </c>
      <c r="AA247">
        <f t="shared" si="124"/>
        <v>5041994.295460253</v>
      </c>
      <c r="AB247" s="10">
        <f t="shared" si="125"/>
        <v>5.0419942954602535</v>
      </c>
      <c r="AC247" s="10">
        <f t="shared" si="126"/>
        <v>4.9409942954602535</v>
      </c>
      <c r="AD247" s="3">
        <f t="shared" si="127"/>
        <v>716.60540905877497</v>
      </c>
      <c r="AI247" s="94">
        <f t="shared" si="128"/>
        <v>0.44845997650747921</v>
      </c>
    </row>
    <row r="248" spans="2:35">
      <c r="B248" s="39">
        <f t="shared" si="129"/>
        <v>220</v>
      </c>
      <c r="C248" s="42">
        <f t="shared" si="130"/>
        <v>1.4613908872886416</v>
      </c>
      <c r="D248" s="10">
        <f t="shared" si="131"/>
        <v>4.0786091127111632</v>
      </c>
      <c r="E248" s="40">
        <f t="shared" si="132"/>
        <v>22.922781774577672</v>
      </c>
      <c r="F248" s="40">
        <f t="shared" si="133"/>
        <v>31.08</v>
      </c>
      <c r="G248" s="3">
        <f t="shared" si="134"/>
        <v>214.70887290169244</v>
      </c>
      <c r="H248" s="3">
        <f t="shared" si="135"/>
        <v>81.256230789298584</v>
      </c>
      <c r="I248">
        <f t="shared" si="120"/>
        <v>8.1256230789298584E-5</v>
      </c>
      <c r="J248" s="4">
        <f t="shared" si="136"/>
        <v>412.69054708335034</v>
      </c>
      <c r="K248" s="40">
        <f t="shared" si="137"/>
        <v>5.078878789658325</v>
      </c>
      <c r="L248" s="40">
        <f t="shared" si="121"/>
        <v>0.92112121034167505</v>
      </c>
      <c r="M248" s="10">
        <f t="shared" si="138"/>
        <v>5.0419942954602535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13.839174867210721</v>
      </c>
      <c r="Q248" s="42">
        <f t="shared" si="140"/>
        <v>0.10874564125906198</v>
      </c>
      <c r="R248" s="4">
        <f t="shared" si="141"/>
        <v>74284.479735974877</v>
      </c>
      <c r="S248">
        <f t="shared" si="122"/>
        <v>7.4284479735974872E-5</v>
      </c>
      <c r="T248" s="41">
        <f t="shared" si="123"/>
        <v>1.0551989230590896E-4</v>
      </c>
      <c r="U248" s="42">
        <f t="shared" si="142"/>
        <v>0.1333072131101937</v>
      </c>
      <c r="V248" s="42">
        <f t="shared" si="143"/>
        <v>0.45272435792129212</v>
      </c>
      <c r="W248" s="42">
        <f t="shared" si="144"/>
        <v>0.44850832628506832</v>
      </c>
      <c r="X248" s="42">
        <f t="shared" si="145"/>
        <v>4.2160316362238048E-3</v>
      </c>
      <c r="Y248" s="42">
        <f t="shared" si="119"/>
        <v>1.6128324829875989E-3</v>
      </c>
      <c r="Z248" s="10">
        <f t="shared" si="146"/>
        <v>15.284629729453227</v>
      </c>
      <c r="AA248">
        <f t="shared" si="124"/>
        <v>5042524.4289976563</v>
      </c>
      <c r="AB248" s="10">
        <f t="shared" si="125"/>
        <v>5.0425244289976563</v>
      </c>
      <c r="AC248" s="10">
        <f t="shared" si="126"/>
        <v>4.9415244289976563</v>
      </c>
      <c r="AD248" s="3">
        <f t="shared" si="127"/>
        <v>716.68229572119742</v>
      </c>
      <c r="AI248" s="94">
        <f t="shared" si="128"/>
        <v>0.44850832628506832</v>
      </c>
    </row>
    <row r="249" spans="2:35">
      <c r="B249" s="39">
        <f t="shared" si="129"/>
        <v>221</v>
      </c>
      <c r="C249" s="42">
        <f t="shared" si="130"/>
        <v>1.4680335731399536</v>
      </c>
      <c r="D249" s="10">
        <f t="shared" si="131"/>
        <v>4.0719664268598503</v>
      </c>
      <c r="E249" s="40">
        <f t="shared" si="132"/>
        <v>22.936067146280298</v>
      </c>
      <c r="F249" s="40">
        <f t="shared" si="133"/>
        <v>31.08</v>
      </c>
      <c r="G249" s="3">
        <f t="shared" si="134"/>
        <v>214.65573141488196</v>
      </c>
      <c r="H249" s="3">
        <f t="shared" si="135"/>
        <v>81.256230789298584</v>
      </c>
      <c r="I249">
        <f t="shared" si="120"/>
        <v>8.1256230789298584E-5</v>
      </c>
      <c r="J249" s="4">
        <f t="shared" si="136"/>
        <v>413.16905237034632</v>
      </c>
      <c r="K249" s="40">
        <f t="shared" si="137"/>
        <v>5.0847676339026115</v>
      </c>
      <c r="L249" s="40">
        <f t="shared" si="121"/>
        <v>0.91523236609738845</v>
      </c>
      <c r="M249" s="10">
        <f t="shared" si="138"/>
        <v>5.0425244289976563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13.839639027798951</v>
      </c>
      <c r="Q249" s="42">
        <f t="shared" si="140"/>
        <v>0.10922561662821498</v>
      </c>
      <c r="R249" s="4">
        <f t="shared" si="141"/>
        <v>74163.380064791942</v>
      </c>
      <c r="S249">
        <f t="shared" si="122"/>
        <v>7.4163380064791936E-5</v>
      </c>
      <c r="T249" s="41">
        <f t="shared" si="123"/>
        <v>1.056409919770919E-4</v>
      </c>
      <c r="U249" s="42">
        <f t="shared" si="142"/>
        <v>0.13308989369527235</v>
      </c>
      <c r="V249" s="42">
        <f t="shared" si="143"/>
        <v>0.45277201474909379</v>
      </c>
      <c r="W249" s="42">
        <f t="shared" si="144"/>
        <v>0.44855644803776629</v>
      </c>
      <c r="X249" s="42">
        <f t="shared" si="145"/>
        <v>4.2155667113275008E-3</v>
      </c>
      <c r="Y249" s="42">
        <f t="shared" si="119"/>
        <v>1.6148558511760575E-3</v>
      </c>
      <c r="Z249" s="10">
        <f t="shared" si="146"/>
        <v>15.286261714829758</v>
      </c>
      <c r="AA249">
        <f t="shared" si="124"/>
        <v>5043052.0502582714</v>
      </c>
      <c r="AB249" s="10">
        <f t="shared" si="125"/>
        <v>5.0430520502582716</v>
      </c>
      <c r="AC249" s="10">
        <f t="shared" si="126"/>
        <v>4.9420520502582717</v>
      </c>
      <c r="AD249" s="3">
        <f t="shared" si="127"/>
        <v>716.75881802150423</v>
      </c>
      <c r="AI249" s="94">
        <f t="shared" si="128"/>
        <v>0.44855644803776629</v>
      </c>
    </row>
    <row r="250" spans="2:35">
      <c r="B250" s="39">
        <f t="shared" si="129"/>
        <v>222</v>
      </c>
      <c r="C250" s="42">
        <f t="shared" si="130"/>
        <v>1.4746762589912656</v>
      </c>
      <c r="D250" s="10">
        <f t="shared" si="131"/>
        <v>4.0653237410085374</v>
      </c>
      <c r="E250" s="40">
        <f t="shared" si="132"/>
        <v>22.949352517982923</v>
      </c>
      <c r="F250" s="40">
        <f t="shared" si="133"/>
        <v>31.08</v>
      </c>
      <c r="G250" s="3">
        <f t="shared" si="134"/>
        <v>214.60258992807147</v>
      </c>
      <c r="H250" s="3">
        <f t="shared" si="135"/>
        <v>81.256230789298584</v>
      </c>
      <c r="I250">
        <f t="shared" si="120"/>
        <v>8.1256230789298584E-5</v>
      </c>
      <c r="J250" s="4">
        <f t="shared" si="136"/>
        <v>413.64783490462401</v>
      </c>
      <c r="K250" s="40">
        <f t="shared" si="137"/>
        <v>5.0906598901594791</v>
      </c>
      <c r="L250" s="40">
        <f t="shared" si="121"/>
        <v>0.90934010984052094</v>
      </c>
      <c r="M250" s="10">
        <f t="shared" si="138"/>
        <v>5.0430520502582716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13.840100955758276</v>
      </c>
      <c r="Q250" s="42">
        <f t="shared" si="140"/>
        <v>0.10970557597768404</v>
      </c>
      <c r="R250" s="4">
        <f t="shared" si="141"/>
        <v>74042.271752589091</v>
      </c>
      <c r="S250">
        <f t="shared" si="122"/>
        <v>7.4042271752589094E-5</v>
      </c>
      <c r="T250" s="41">
        <f t="shared" si="123"/>
        <v>1.0576210028929474E-4</v>
      </c>
      <c r="U250" s="42">
        <f t="shared" si="142"/>
        <v>0.13287255877360873</v>
      </c>
      <c r="V250" s="42">
        <f t="shared" si="143"/>
        <v>0.45281943544601616</v>
      </c>
      <c r="W250" s="42">
        <f t="shared" si="144"/>
        <v>0.44860434174384245</v>
      </c>
      <c r="X250" s="42">
        <f t="shared" si="145"/>
        <v>4.2150937021737112E-3</v>
      </c>
      <c r="Y250" s="42">
        <f t="shared" si="119"/>
        <v>1.6168789248073038E-3</v>
      </c>
      <c r="Z250" s="10">
        <f t="shared" si="146"/>
        <v>15.28788592874573</v>
      </c>
      <c r="AA250">
        <f t="shared" si="124"/>
        <v>5043577.1590038389</v>
      </c>
      <c r="AB250" s="10">
        <f t="shared" si="125"/>
        <v>5.0435771590038385</v>
      </c>
      <c r="AC250" s="10">
        <f t="shared" si="126"/>
        <v>4.9425771590038385</v>
      </c>
      <c r="AD250" s="3">
        <f t="shared" si="127"/>
        <v>716.83497592513982</v>
      </c>
      <c r="AI250" s="94">
        <f t="shared" si="128"/>
        <v>0.44860434174384245</v>
      </c>
    </row>
    <row r="251" spans="2:35">
      <c r="B251" s="39">
        <f t="shared" si="129"/>
        <v>223</v>
      </c>
      <c r="C251" s="42">
        <f t="shared" si="130"/>
        <v>1.4813189448425776</v>
      </c>
      <c r="D251" s="10">
        <f t="shared" si="131"/>
        <v>4.0586810551572245</v>
      </c>
      <c r="E251" s="40">
        <f t="shared" si="132"/>
        <v>22.962637889685549</v>
      </c>
      <c r="F251" s="40">
        <f t="shared" si="133"/>
        <v>31.08</v>
      </c>
      <c r="G251" s="3">
        <f t="shared" si="134"/>
        <v>214.54944844126098</v>
      </c>
      <c r="H251" s="3">
        <f t="shared" si="135"/>
        <v>81.256230789298584</v>
      </c>
      <c r="I251">
        <f t="shared" si="120"/>
        <v>8.1256230789298584E-5</v>
      </c>
      <c r="J251" s="4">
        <f t="shared" si="136"/>
        <v>414.12689468618305</v>
      </c>
      <c r="K251" s="40">
        <f t="shared" si="137"/>
        <v>5.0965555584289222</v>
      </c>
      <c r="L251" s="40">
        <f t="shared" si="121"/>
        <v>0.90344444157107784</v>
      </c>
      <c r="M251" s="10">
        <f t="shared" si="138"/>
        <v>5.0435771590038385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13.840560651356064</v>
      </c>
      <c r="Q251" s="42">
        <f t="shared" si="140"/>
        <v>0.11018551938594917</v>
      </c>
      <c r="R251" s="4">
        <f t="shared" si="141"/>
        <v>73921.154843566401</v>
      </c>
      <c r="S251">
        <f t="shared" si="122"/>
        <v>7.3921154843566394E-5</v>
      </c>
      <c r="T251" s="41">
        <f t="shared" si="123"/>
        <v>1.0588321719831744E-4</v>
      </c>
      <c r="U251" s="42">
        <f t="shared" si="142"/>
        <v>0.13265520842452208</v>
      </c>
      <c r="V251" s="42">
        <f t="shared" si="143"/>
        <v>0.45286661998821853</v>
      </c>
      <c r="W251" s="42">
        <f t="shared" si="144"/>
        <v>0.44865200738166938</v>
      </c>
      <c r="X251" s="42">
        <f t="shared" si="145"/>
        <v>4.2146126065491507E-3</v>
      </c>
      <c r="Y251" s="42">
        <f t="shared" si="119"/>
        <v>1.6189017003462082E-3</v>
      </c>
      <c r="Z251" s="10">
        <f t="shared" si="146"/>
        <v>15.289502370465691</v>
      </c>
      <c r="AA251">
        <f t="shared" si="124"/>
        <v>5044099.7549965866</v>
      </c>
      <c r="AB251" s="10">
        <f t="shared" si="125"/>
        <v>5.0440997549965862</v>
      </c>
      <c r="AC251" s="10">
        <f t="shared" si="126"/>
        <v>4.9430997549965863</v>
      </c>
      <c r="AD251" s="3">
        <f t="shared" si="127"/>
        <v>716.91076939761956</v>
      </c>
      <c r="AI251" s="94">
        <f t="shared" si="128"/>
        <v>0.44865200738166938</v>
      </c>
    </row>
    <row r="252" spans="2:35">
      <c r="B252" s="39">
        <f t="shared" si="129"/>
        <v>224</v>
      </c>
      <c r="C252" s="42">
        <f t="shared" si="130"/>
        <v>1.4879616306938896</v>
      </c>
      <c r="D252" s="10">
        <f t="shared" si="131"/>
        <v>4.0520383693059117</v>
      </c>
      <c r="E252" s="40">
        <f t="shared" si="132"/>
        <v>22.975923261388175</v>
      </c>
      <c r="F252" s="40">
        <f t="shared" si="133"/>
        <v>31.08</v>
      </c>
      <c r="G252" s="3">
        <f t="shared" si="134"/>
        <v>214.49630695445049</v>
      </c>
      <c r="H252" s="3">
        <f t="shared" si="135"/>
        <v>81.256230789298584</v>
      </c>
      <c r="I252">
        <f t="shared" si="120"/>
        <v>8.1256230789298584E-5</v>
      </c>
      <c r="J252" s="4">
        <f t="shared" si="136"/>
        <v>414.60623171502374</v>
      </c>
      <c r="K252" s="40">
        <f t="shared" si="137"/>
        <v>5.1024546387109462</v>
      </c>
      <c r="L252" s="40">
        <f t="shared" si="121"/>
        <v>0.89754536128905382</v>
      </c>
      <c r="M252" s="10">
        <f t="shared" si="138"/>
        <v>5.0440997549965862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13.841018114857768</v>
      </c>
      <c r="Q252" s="42">
        <f t="shared" si="140"/>
        <v>0.1106654469314656</v>
      </c>
      <c r="R252" s="4">
        <f t="shared" si="141"/>
        <v>73800.029381923829</v>
      </c>
      <c r="S252">
        <f t="shared" si="122"/>
        <v>7.3800029381923833E-5</v>
      </c>
      <c r="T252" s="41">
        <f t="shared" si="123"/>
        <v>1.0600434265996E-4</v>
      </c>
      <c r="U252" s="42">
        <f t="shared" si="142"/>
        <v>0.13243784272733139</v>
      </c>
      <c r="V252" s="42">
        <f t="shared" si="143"/>
        <v>0.45291356835289304</v>
      </c>
      <c r="W252" s="42">
        <f t="shared" si="144"/>
        <v>0.44869944492966374</v>
      </c>
      <c r="X252" s="42">
        <f t="shared" si="145"/>
        <v>4.214123423229299E-3</v>
      </c>
      <c r="Y252" s="42">
        <f t="shared" si="119"/>
        <v>1.6209241742572219E-3</v>
      </c>
      <c r="Z252" s="10">
        <f t="shared" si="146"/>
        <v>15.291111039260073</v>
      </c>
      <c r="AA252">
        <f t="shared" si="124"/>
        <v>5044619.838000644</v>
      </c>
      <c r="AB252" s="10">
        <f t="shared" si="125"/>
        <v>5.044619838000644</v>
      </c>
      <c r="AC252" s="10">
        <f t="shared" si="126"/>
        <v>4.943619838000644</v>
      </c>
      <c r="AD252" s="3">
        <f t="shared" si="127"/>
        <v>716.98619840473441</v>
      </c>
      <c r="AI252" s="94">
        <f t="shared" si="128"/>
        <v>0.44869944492966374</v>
      </c>
    </row>
    <row r="253" spans="2:35">
      <c r="B253" s="39">
        <f t="shared" si="129"/>
        <v>225</v>
      </c>
      <c r="C253" s="42">
        <f t="shared" si="130"/>
        <v>1.4946043165452016</v>
      </c>
      <c r="D253" s="10">
        <f t="shared" si="131"/>
        <v>4.0453956834545988</v>
      </c>
      <c r="E253" s="40">
        <f t="shared" si="132"/>
        <v>22.989208633090801</v>
      </c>
      <c r="F253" s="40">
        <f t="shared" si="133"/>
        <v>31.08</v>
      </c>
      <c r="G253" s="3">
        <f t="shared" si="134"/>
        <v>214.44316546764</v>
      </c>
      <c r="H253" s="3">
        <f t="shared" si="135"/>
        <v>81.256230789298584</v>
      </c>
      <c r="I253">
        <f t="shared" si="120"/>
        <v>8.1256230789298584E-5</v>
      </c>
      <c r="J253" s="4">
        <f t="shared" si="136"/>
        <v>415.08584599114596</v>
      </c>
      <c r="K253" s="40">
        <f t="shared" si="137"/>
        <v>5.1083571310055476</v>
      </c>
      <c r="L253" s="40">
        <f t="shared" si="121"/>
        <v>0.89164286899445244</v>
      </c>
      <c r="M253" s="10">
        <f t="shared" si="138"/>
        <v>5.044619838000644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13.84147334652816</v>
      </c>
      <c r="Q253" s="42">
        <f t="shared" si="140"/>
        <v>0.11114535869266393</v>
      </c>
      <c r="R253" s="4">
        <f t="shared" si="141"/>
        <v>73678.895411861362</v>
      </c>
      <c r="S253">
        <f t="shared" si="122"/>
        <v>7.3678895411861365E-5</v>
      </c>
      <c r="T253" s="41">
        <f t="shared" si="123"/>
        <v>1.0612547663002247E-4</v>
      </c>
      <c r="U253" s="42">
        <f t="shared" si="142"/>
        <v>0.1322204617613558</v>
      </c>
      <c r="V253" s="42">
        <f t="shared" si="143"/>
        <v>0.45296028051656867</v>
      </c>
      <c r="W253" s="42">
        <f t="shared" si="144"/>
        <v>0.44874665436641481</v>
      </c>
      <c r="X253" s="42">
        <f t="shared" si="145"/>
        <v>4.2136261501538597E-3</v>
      </c>
      <c r="Y253" s="42">
        <f t="shared" si="119"/>
        <v>1.6229463430039734E-3</v>
      </c>
      <c r="Z253" s="10">
        <f t="shared" si="146"/>
        <v>15.292711934401325</v>
      </c>
      <c r="AA253">
        <f t="shared" si="124"/>
        <v>5045137.4077807954</v>
      </c>
      <c r="AB253" s="10">
        <f t="shared" si="125"/>
        <v>5.0451374077807953</v>
      </c>
      <c r="AC253" s="10">
        <f t="shared" si="126"/>
        <v>4.9441374077807954</v>
      </c>
      <c r="AD253" s="3">
        <f t="shared" si="127"/>
        <v>717.06126291237058</v>
      </c>
      <c r="AI253" s="94">
        <f t="shared" si="128"/>
        <v>0.44874665436641481</v>
      </c>
    </row>
    <row r="254" spans="2:35">
      <c r="B254" s="39">
        <f t="shared" si="129"/>
        <v>226</v>
      </c>
      <c r="C254" s="42">
        <f t="shared" si="130"/>
        <v>1.5012470023965137</v>
      </c>
      <c r="D254" s="10">
        <f t="shared" si="131"/>
        <v>4.0387529976032859</v>
      </c>
      <c r="E254" s="40">
        <f t="shared" si="132"/>
        <v>23.002494004793427</v>
      </c>
      <c r="F254" s="40">
        <f t="shared" si="133"/>
        <v>31.08</v>
      </c>
      <c r="G254" s="3">
        <f t="shared" si="134"/>
        <v>214.39002398082951</v>
      </c>
      <c r="H254" s="3">
        <f t="shared" si="135"/>
        <v>81.256230789298584</v>
      </c>
      <c r="I254">
        <f t="shared" si="120"/>
        <v>8.1256230789298584E-5</v>
      </c>
      <c r="J254" s="4">
        <f t="shared" si="136"/>
        <v>415.56573751454982</v>
      </c>
      <c r="K254" s="40">
        <f t="shared" si="137"/>
        <v>5.114263035312729</v>
      </c>
      <c r="L254" s="40">
        <f t="shared" si="121"/>
        <v>0.88573696468727103</v>
      </c>
      <c r="M254" s="10">
        <f t="shared" si="138"/>
        <v>5.0451374077807953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13.841926346630236</v>
      </c>
      <c r="Q254" s="42">
        <f t="shared" si="140"/>
        <v>0.11162525474795028</v>
      </c>
      <c r="R254" s="4">
        <f t="shared" si="141"/>
        <v>73557.752977579003</v>
      </c>
      <c r="S254">
        <f t="shared" si="122"/>
        <v>7.3557752977578998E-5</v>
      </c>
      <c r="T254" s="41">
        <f t="shared" si="123"/>
        <v>1.0624661906430484E-4</v>
      </c>
      <c r="U254" s="42">
        <f t="shared" si="142"/>
        <v>0.1320030656059144</v>
      </c>
      <c r="V254" s="42">
        <f t="shared" si="143"/>
        <v>0.45300675645618926</v>
      </c>
      <c r="W254" s="42">
        <f t="shared" si="144"/>
        <v>0.44879363567057146</v>
      </c>
      <c r="X254" s="42">
        <f t="shared" si="145"/>
        <v>4.2131207856178077E-3</v>
      </c>
      <c r="Y254" s="42">
        <f t="shared" si="119"/>
        <v>1.6249682030494363E-3</v>
      </c>
      <c r="Z254" s="10">
        <f t="shared" si="146"/>
        <v>15.294305055165459</v>
      </c>
      <c r="AA254">
        <f t="shared" si="124"/>
        <v>5045652.4641029732</v>
      </c>
      <c r="AB254" s="10">
        <f t="shared" si="125"/>
        <v>5.0456524641029734</v>
      </c>
      <c r="AC254" s="10">
        <f t="shared" si="126"/>
        <v>4.9446524641029734</v>
      </c>
      <c r="AD254" s="3">
        <f t="shared" si="127"/>
        <v>717.13596288658061</v>
      </c>
      <c r="AI254" s="94">
        <f t="shared" si="128"/>
        <v>0.44879363567057146</v>
      </c>
    </row>
    <row r="255" spans="2:35">
      <c r="B255" s="39">
        <f t="shared" si="129"/>
        <v>227</v>
      </c>
      <c r="C255" s="42">
        <f t="shared" si="130"/>
        <v>1.5078896882478257</v>
      </c>
      <c r="D255" s="10">
        <f t="shared" si="131"/>
        <v>4.032110311751973</v>
      </c>
      <c r="E255" s="40">
        <f t="shared" si="132"/>
        <v>23.015779376496052</v>
      </c>
      <c r="F255" s="40">
        <f t="shared" si="133"/>
        <v>31.08</v>
      </c>
      <c r="G255" s="3">
        <f t="shared" si="134"/>
        <v>214.33688249401902</v>
      </c>
      <c r="H255" s="3">
        <f t="shared" si="135"/>
        <v>81.256230789298584</v>
      </c>
      <c r="I255">
        <f t="shared" si="120"/>
        <v>8.1256230789298584E-5</v>
      </c>
      <c r="J255" s="4">
        <f t="shared" si="136"/>
        <v>416.04590628523522</v>
      </c>
      <c r="K255" s="40">
        <f t="shared" si="137"/>
        <v>5.1201723516324895</v>
      </c>
      <c r="L255" s="40">
        <f t="shared" si="121"/>
        <v>0.87982764836751048</v>
      </c>
      <c r="M255" s="10">
        <f t="shared" si="138"/>
        <v>5.0456524641029734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13.842377115425665</v>
      </c>
      <c r="Q255" s="42">
        <f t="shared" si="140"/>
        <v>0.1121051351757064</v>
      </c>
      <c r="R255" s="4">
        <f t="shared" si="141"/>
        <v>73436.602123276767</v>
      </c>
      <c r="S255">
        <f t="shared" si="122"/>
        <v>7.3436602123276768E-5</v>
      </c>
      <c r="T255" s="41">
        <f t="shared" si="123"/>
        <v>1.0636776991860707E-4</v>
      </c>
      <c r="U255" s="42">
        <f t="shared" si="142"/>
        <v>0.13178565434032632</v>
      </c>
      <c r="V255" s="42">
        <f t="shared" si="143"/>
        <v>0.45305299614880035</v>
      </c>
      <c r="W255" s="42">
        <f t="shared" si="144"/>
        <v>0.44884038882088673</v>
      </c>
      <c r="X255" s="42">
        <f t="shared" si="145"/>
        <v>4.21260732791362E-3</v>
      </c>
      <c r="Y255" s="42">
        <f t="shared" si="119"/>
        <v>1.626989750855924E-3</v>
      </c>
      <c r="Z255" s="10">
        <f t="shared" si="146"/>
        <v>15.295890400831958</v>
      </c>
      <c r="AA255">
        <f t="shared" si="124"/>
        <v>5046165.0067342361</v>
      </c>
      <c r="AB255" s="10">
        <f t="shared" si="125"/>
        <v>5.0461650067342365</v>
      </c>
      <c r="AC255" s="10">
        <f t="shared" si="126"/>
        <v>4.9451650067342365</v>
      </c>
      <c r="AD255" s="3">
        <f t="shared" si="127"/>
        <v>717.21029829358031</v>
      </c>
      <c r="AI255" s="94">
        <f t="shared" si="128"/>
        <v>0.44884038882088673</v>
      </c>
    </row>
    <row r="256" spans="2:35">
      <c r="B256" s="39">
        <f t="shared" si="129"/>
        <v>228</v>
      </c>
      <c r="C256" s="42">
        <f t="shared" si="130"/>
        <v>1.5145323740991377</v>
      </c>
      <c r="D256" s="10">
        <f t="shared" si="131"/>
        <v>4.0254676259006601</v>
      </c>
      <c r="E256" s="40">
        <f t="shared" si="132"/>
        <v>23.029064748198678</v>
      </c>
      <c r="F256" s="40">
        <f t="shared" si="133"/>
        <v>31.08</v>
      </c>
      <c r="G256" s="3">
        <f t="shared" si="134"/>
        <v>214.28374100720853</v>
      </c>
      <c r="H256" s="3">
        <f t="shared" si="135"/>
        <v>81.256230789298584</v>
      </c>
      <c r="I256">
        <f t="shared" si="120"/>
        <v>8.1256230789298584E-5</v>
      </c>
      <c r="J256" s="4">
        <f t="shared" si="136"/>
        <v>416.52635230320209</v>
      </c>
      <c r="K256" s="40">
        <f t="shared" si="137"/>
        <v>5.1260850799648274</v>
      </c>
      <c r="L256" s="40">
        <f t="shared" si="121"/>
        <v>0.87391492003517257</v>
      </c>
      <c r="M256" s="10">
        <f t="shared" si="138"/>
        <v>5.0461650067342365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13.842825653174748</v>
      </c>
      <c r="Q256" s="42">
        <f t="shared" si="140"/>
        <v>0.11258500005428981</v>
      </c>
      <c r="R256" s="4">
        <f t="shared" si="141"/>
        <v>73315.442893154657</v>
      </c>
      <c r="S256">
        <f t="shared" si="122"/>
        <v>7.3315442893154658E-5</v>
      </c>
      <c r="T256" s="41">
        <f t="shared" si="123"/>
        <v>1.0648892914872918E-4</v>
      </c>
      <c r="U256" s="42">
        <f t="shared" si="142"/>
        <v>0.13156822804391066</v>
      </c>
      <c r="V256" s="42">
        <f t="shared" si="143"/>
        <v>0.45309899957154126</v>
      </c>
      <c r="W256" s="42">
        <f t="shared" si="144"/>
        <v>0.44888691379621581</v>
      </c>
      <c r="X256" s="42">
        <f t="shared" si="145"/>
        <v>4.212085775325447E-3</v>
      </c>
      <c r="Y256" s="42">
        <f t="shared" si="119"/>
        <v>1.6290109828850834E-3</v>
      </c>
      <c r="Z256" s="10">
        <f t="shared" si="146"/>
        <v>15.297467970683634</v>
      </c>
      <c r="AA256">
        <f t="shared" si="124"/>
        <v>5046675.0354427164</v>
      </c>
      <c r="AB256" s="10">
        <f t="shared" si="125"/>
        <v>5.0466750354427168</v>
      </c>
      <c r="AC256" s="10">
        <f t="shared" si="126"/>
        <v>4.9456750354427168</v>
      </c>
      <c r="AD256" s="3">
        <f t="shared" si="127"/>
        <v>717.28426909974132</v>
      </c>
      <c r="AI256" s="94">
        <f t="shared" si="128"/>
        <v>0.44888691379621581</v>
      </c>
    </row>
    <row r="257" spans="2:35">
      <c r="B257" s="39">
        <f t="shared" si="129"/>
        <v>229</v>
      </c>
      <c r="C257" s="42">
        <f t="shared" si="130"/>
        <v>1.5211750599504497</v>
      </c>
      <c r="D257" s="10">
        <f t="shared" si="131"/>
        <v>4.0188249400493472</v>
      </c>
      <c r="E257" s="40">
        <f t="shared" si="132"/>
        <v>23.042350119901304</v>
      </c>
      <c r="F257" s="40">
        <f t="shared" si="133"/>
        <v>31.08</v>
      </c>
      <c r="G257" s="3">
        <f t="shared" si="134"/>
        <v>214.23059952039804</v>
      </c>
      <c r="H257" s="3">
        <f t="shared" si="135"/>
        <v>81.256230789298584</v>
      </c>
      <c r="I257">
        <f t="shared" si="120"/>
        <v>8.1256230789298584E-5</v>
      </c>
      <c r="J257" s="4">
        <f t="shared" si="136"/>
        <v>417.0070755684506</v>
      </c>
      <c r="K257" s="40">
        <f t="shared" si="137"/>
        <v>5.1320012203097454</v>
      </c>
      <c r="L257" s="40">
        <f t="shared" si="121"/>
        <v>0.86799877969025463</v>
      </c>
      <c r="M257" s="10">
        <f t="shared" si="138"/>
        <v>5.0466750354427168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13.843271960136391</v>
      </c>
      <c r="Q257" s="42">
        <f t="shared" si="140"/>
        <v>0.11306484946203392</v>
      </c>
      <c r="R257" s="4">
        <f t="shared" si="141"/>
        <v>73194.275331412631</v>
      </c>
      <c r="S257">
        <f t="shared" si="122"/>
        <v>7.3194275331412635E-5</v>
      </c>
      <c r="T257" s="41">
        <f t="shared" si="123"/>
        <v>1.066100967104712E-4</v>
      </c>
      <c r="U257" s="42">
        <f t="shared" si="142"/>
        <v>0.13135078679598652</v>
      </c>
      <c r="V257" s="42">
        <f t="shared" si="143"/>
        <v>0.45314476670167114</v>
      </c>
      <c r="W257" s="42">
        <f t="shared" si="144"/>
        <v>0.44893321057551139</v>
      </c>
      <c r="X257" s="42">
        <f t="shared" si="145"/>
        <v>4.2115561261597545E-3</v>
      </c>
      <c r="Y257" s="42">
        <f t="shared" si="119"/>
        <v>1.6310318955979023E-3</v>
      </c>
      <c r="Z257" s="10">
        <f t="shared" si="146"/>
        <v>15.299037764006671</v>
      </c>
      <c r="AA257">
        <f t="shared" si="124"/>
        <v>5047182.549997637</v>
      </c>
      <c r="AB257" s="10">
        <f t="shared" si="125"/>
        <v>5.047182549997637</v>
      </c>
      <c r="AC257" s="10">
        <f t="shared" si="126"/>
        <v>4.9461825499976371</v>
      </c>
      <c r="AD257" s="3">
        <f t="shared" si="127"/>
        <v>717.35787527159346</v>
      </c>
      <c r="AI257" s="94">
        <f t="shared" si="128"/>
        <v>0.44893321057551139</v>
      </c>
    </row>
    <row r="258" spans="2:35">
      <c r="B258" s="39">
        <f t="shared" si="129"/>
        <v>230</v>
      </c>
      <c r="C258" s="42">
        <f t="shared" si="130"/>
        <v>1.5278177458017617</v>
      </c>
      <c r="D258" s="10">
        <f t="shared" si="131"/>
        <v>4.0121822541980343</v>
      </c>
      <c r="E258" s="40">
        <f t="shared" si="132"/>
        <v>23.05563549160393</v>
      </c>
      <c r="F258" s="40">
        <f t="shared" si="133"/>
        <v>31.08</v>
      </c>
      <c r="G258" s="3">
        <f t="shared" si="134"/>
        <v>214.17745803358756</v>
      </c>
      <c r="H258" s="3">
        <f t="shared" si="135"/>
        <v>81.256230789298584</v>
      </c>
      <c r="I258">
        <f t="shared" si="120"/>
        <v>8.1256230789298584E-5</v>
      </c>
      <c r="J258" s="4">
        <f t="shared" si="136"/>
        <v>417.48807608098065</v>
      </c>
      <c r="K258" s="40">
        <f t="shared" si="137"/>
        <v>5.1379207726672407</v>
      </c>
      <c r="L258" s="40">
        <f t="shared" si="121"/>
        <v>0.86207922733275932</v>
      </c>
      <c r="M258" s="10">
        <f t="shared" si="138"/>
        <v>5.047182549997637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13.843716036568116</v>
      </c>
      <c r="Q258" s="42">
        <f t="shared" si="140"/>
        <v>0.11354468347724815</v>
      </c>
      <c r="R258" s="4">
        <f t="shared" si="141"/>
        <v>73073.09948225072</v>
      </c>
      <c r="S258">
        <f t="shared" si="122"/>
        <v>7.3073099482250721E-5</v>
      </c>
      <c r="T258" s="41">
        <f t="shared" si="123"/>
        <v>1.0673127255963311E-4</v>
      </c>
      <c r="U258" s="42">
        <f t="shared" si="142"/>
        <v>0.13113333067587304</v>
      </c>
      <c r="V258" s="42">
        <f t="shared" si="143"/>
        <v>0.45319029751651108</v>
      </c>
      <c r="W258" s="42">
        <f t="shared" si="144"/>
        <v>0.44897927913782526</v>
      </c>
      <c r="X258" s="42">
        <f t="shared" si="145"/>
        <v>4.2110183786858157E-3</v>
      </c>
      <c r="Y258" s="42">
        <f t="shared" si="119"/>
        <v>1.633052485454688E-3</v>
      </c>
      <c r="Z258" s="10">
        <f t="shared" si="146"/>
        <v>15.300599780090373</v>
      </c>
      <c r="AA258">
        <f t="shared" si="124"/>
        <v>5047687.5501692295</v>
      </c>
      <c r="AB258" s="10">
        <f t="shared" si="125"/>
        <v>5.0476875501692291</v>
      </c>
      <c r="AC258" s="10">
        <f t="shared" si="126"/>
        <v>4.9466875501692291</v>
      </c>
      <c r="AD258" s="3">
        <f t="shared" si="127"/>
        <v>717.43111677581282</v>
      </c>
      <c r="AI258" s="94">
        <f t="shared" si="128"/>
        <v>0.44897927913782526</v>
      </c>
    </row>
    <row r="259" spans="2:35">
      <c r="B259" s="39">
        <f t="shared" si="129"/>
        <v>231</v>
      </c>
      <c r="C259" s="42">
        <f t="shared" si="130"/>
        <v>1.5344604316530737</v>
      </c>
      <c r="D259" s="10">
        <f t="shared" si="131"/>
        <v>4.0055395683467214</v>
      </c>
      <c r="E259" s="40">
        <f t="shared" si="132"/>
        <v>23.068920863306555</v>
      </c>
      <c r="F259" s="40">
        <f t="shared" si="133"/>
        <v>31.08</v>
      </c>
      <c r="G259" s="3">
        <f t="shared" si="134"/>
        <v>214.12431654677707</v>
      </c>
      <c r="H259" s="3">
        <f t="shared" si="135"/>
        <v>81.256230789298584</v>
      </c>
      <c r="I259">
        <f t="shared" si="120"/>
        <v>8.1256230789298584E-5</v>
      </c>
      <c r="J259" s="4">
        <f t="shared" si="136"/>
        <v>417.96935384079222</v>
      </c>
      <c r="K259" s="40">
        <f t="shared" si="137"/>
        <v>5.143843737037316</v>
      </c>
      <c r="L259" s="40">
        <f t="shared" si="121"/>
        <v>0.85615626296268399</v>
      </c>
      <c r="M259" s="10">
        <f t="shared" si="138"/>
        <v>5.0476875501692291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13.844157882725986</v>
      </c>
      <c r="Q259" s="42">
        <f t="shared" si="140"/>
        <v>0.11402450217821807</v>
      </c>
      <c r="R259" s="4">
        <f t="shared" si="141"/>
        <v>72951.915389868926</v>
      </c>
      <c r="S259">
        <f t="shared" si="122"/>
        <v>7.2951915389868926E-5</v>
      </c>
      <c r="T259" s="41">
        <f t="shared" si="123"/>
        <v>1.0685245665201491E-4</v>
      </c>
      <c r="U259" s="42">
        <f t="shared" si="142"/>
        <v>0.13091585976288928</v>
      </c>
      <c r="V259" s="42">
        <f t="shared" si="143"/>
        <v>0.45323559199374636</v>
      </c>
      <c r="W259" s="42">
        <f t="shared" si="144"/>
        <v>0.44902511946230056</v>
      </c>
      <c r="X259" s="42">
        <f t="shared" si="145"/>
        <v>4.2104725314457969E-3</v>
      </c>
      <c r="Y259" s="42">
        <f t="shared" si="119"/>
        <v>1.6350727489151959E-3</v>
      </c>
      <c r="Z259" s="10">
        <f t="shared" si="146"/>
        <v>15.302154018228308</v>
      </c>
      <c r="AA259">
        <f t="shared" si="124"/>
        <v>5048190.0357291037</v>
      </c>
      <c r="AB259" s="10">
        <f t="shared" si="125"/>
        <v>5.0481900357291041</v>
      </c>
      <c r="AC259" s="10">
        <f t="shared" si="126"/>
        <v>4.9471900357291041</v>
      </c>
      <c r="AD259" s="3">
        <f t="shared" si="127"/>
        <v>717.5039935792754</v>
      </c>
      <c r="AI259" s="94">
        <f t="shared" si="128"/>
        <v>0.44902511946230056</v>
      </c>
    </row>
    <row r="260" spans="2:35">
      <c r="B260" s="39">
        <f t="shared" si="129"/>
        <v>232</v>
      </c>
      <c r="C260" s="42">
        <f t="shared" si="130"/>
        <v>1.5411031175043857</v>
      </c>
      <c r="D260" s="10">
        <f t="shared" si="131"/>
        <v>3.9988968824954085</v>
      </c>
      <c r="E260" s="40">
        <f t="shared" si="132"/>
        <v>23.082206235009181</v>
      </c>
      <c r="F260" s="40">
        <f t="shared" si="133"/>
        <v>31.08</v>
      </c>
      <c r="G260" s="3">
        <f t="shared" si="134"/>
        <v>214.07117505996658</v>
      </c>
      <c r="H260" s="3">
        <f t="shared" si="135"/>
        <v>81.256230789298584</v>
      </c>
      <c r="I260">
        <f t="shared" si="120"/>
        <v>8.1256230789298584E-5</v>
      </c>
      <c r="J260" s="4">
        <f t="shared" si="136"/>
        <v>418.45090884788539</v>
      </c>
      <c r="K260" s="40">
        <f t="shared" si="137"/>
        <v>5.1497701134199696</v>
      </c>
      <c r="L260" s="40">
        <f t="shared" si="121"/>
        <v>0.8502298865800304</v>
      </c>
      <c r="M260" s="10">
        <f t="shared" si="138"/>
        <v>5.0481900357291041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13.84459749886493</v>
      </c>
      <c r="Q260" s="42">
        <f t="shared" si="140"/>
        <v>0.11450430564320552</v>
      </c>
      <c r="R260" s="4">
        <f t="shared" si="141"/>
        <v>72830.723098467235</v>
      </c>
      <c r="S260">
        <f t="shared" si="122"/>
        <v>7.2830723098467231E-5</v>
      </c>
      <c r="T260" s="41">
        <f t="shared" si="123"/>
        <v>1.069736489434166E-4</v>
      </c>
      <c r="U260" s="42">
        <f t="shared" si="142"/>
        <v>0.13069837413635438</v>
      </c>
      <c r="V260" s="42">
        <f t="shared" si="143"/>
        <v>0.45328065011073743</v>
      </c>
      <c r="W260" s="42">
        <f t="shared" si="144"/>
        <v>0.44907073152820576</v>
      </c>
      <c r="X260" s="42">
        <f t="shared" si="145"/>
        <v>4.2099185825316687E-3</v>
      </c>
      <c r="Y260" s="42">
        <f t="shared" si="119"/>
        <v>1.6370926824384097E-3</v>
      </c>
      <c r="Z260" s="10">
        <f t="shared" si="146"/>
        <v>15.3037004777162</v>
      </c>
      <c r="AA260">
        <f t="shared" si="124"/>
        <v>5048690.0064495681</v>
      </c>
      <c r="AB260" s="10">
        <f t="shared" si="125"/>
        <v>5.0486900064495677</v>
      </c>
      <c r="AC260" s="10">
        <f t="shared" si="126"/>
        <v>4.9476900064495677</v>
      </c>
      <c r="AD260" s="3">
        <f t="shared" si="127"/>
        <v>717.57650564895835</v>
      </c>
      <c r="AI260" s="94">
        <f t="shared" si="128"/>
        <v>0.44907073152820576</v>
      </c>
    </row>
    <row r="261" spans="2:35">
      <c r="B261" s="39">
        <f t="shared" si="129"/>
        <v>233</v>
      </c>
      <c r="C261" s="42">
        <f t="shared" si="130"/>
        <v>1.5477458033556977</v>
      </c>
      <c r="D261" s="10">
        <f t="shared" si="131"/>
        <v>3.9922541966440956</v>
      </c>
      <c r="E261" s="40">
        <f t="shared" si="132"/>
        <v>23.095491606711807</v>
      </c>
      <c r="F261" s="40">
        <f t="shared" si="133"/>
        <v>31.08</v>
      </c>
      <c r="G261" s="3">
        <f t="shared" si="134"/>
        <v>214.01803357315609</v>
      </c>
      <c r="H261" s="3">
        <f t="shared" si="135"/>
        <v>81.256230789298584</v>
      </c>
      <c r="I261">
        <f t="shared" si="120"/>
        <v>8.1256230789298584E-5</v>
      </c>
      <c r="J261" s="4">
        <f t="shared" si="136"/>
        <v>418.93274110226014</v>
      </c>
      <c r="K261" s="40">
        <f t="shared" si="137"/>
        <v>5.1556999018152023</v>
      </c>
      <c r="L261" s="40">
        <f t="shared" si="121"/>
        <v>0.84430009818479768</v>
      </c>
      <c r="M261" s="10">
        <f t="shared" si="138"/>
        <v>5.0486900064495677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13.84503488523816</v>
      </c>
      <c r="Q261" s="42">
        <f t="shared" si="140"/>
        <v>0.11498409395044876</v>
      </c>
      <c r="R261" s="4">
        <f t="shared" si="141"/>
        <v>72709.522652245636</v>
      </c>
      <c r="S261">
        <f t="shared" si="122"/>
        <v>7.2709522652245631E-5</v>
      </c>
      <c r="T261" s="41">
        <f t="shared" si="123"/>
        <v>1.070948493896382E-4</v>
      </c>
      <c r="U261" s="42">
        <f t="shared" si="142"/>
        <v>0.13048087387558741</v>
      </c>
      <c r="V261" s="42">
        <f t="shared" si="143"/>
        <v>0.4533254718454533</v>
      </c>
      <c r="W261" s="42">
        <f t="shared" si="144"/>
        <v>0.44911611531487267</v>
      </c>
      <c r="X261" s="42">
        <f t="shared" si="145"/>
        <v>4.2093565305806324E-3</v>
      </c>
      <c r="Y261" s="42">
        <f t="shared" si="119"/>
        <v>1.6391122824828002E-3</v>
      </c>
      <c r="Z261" s="10">
        <f t="shared" si="146"/>
        <v>15.305239157854309</v>
      </c>
      <c r="AA261">
        <f t="shared" si="124"/>
        <v>5049187.4621043969</v>
      </c>
      <c r="AB261" s="10">
        <f t="shared" si="125"/>
        <v>5.0491874621043973</v>
      </c>
      <c r="AC261" s="10">
        <f t="shared" si="126"/>
        <v>4.9481874621043973</v>
      </c>
      <c r="AD261" s="3">
        <f t="shared" si="127"/>
        <v>717.64865295205175</v>
      </c>
      <c r="AI261" s="94">
        <f t="shared" si="128"/>
        <v>0.44911611531487267</v>
      </c>
    </row>
    <row r="262" spans="2:35">
      <c r="B262" s="39">
        <f t="shared" si="129"/>
        <v>234</v>
      </c>
      <c r="C262" s="42">
        <f t="shared" si="130"/>
        <v>1.5543884892070097</v>
      </c>
      <c r="D262" s="10">
        <f t="shared" si="131"/>
        <v>3.9856115107927828</v>
      </c>
      <c r="E262" s="40">
        <f t="shared" si="132"/>
        <v>23.108776978414433</v>
      </c>
      <c r="F262" s="40">
        <f t="shared" si="133"/>
        <v>31.08</v>
      </c>
      <c r="G262" s="3">
        <f t="shared" si="134"/>
        <v>213.9648920863456</v>
      </c>
      <c r="H262" s="3">
        <f t="shared" si="135"/>
        <v>81.256230789298584</v>
      </c>
      <c r="I262">
        <f t="shared" si="120"/>
        <v>8.1256230789298584E-5</v>
      </c>
      <c r="J262" s="4">
        <f t="shared" si="136"/>
        <v>419.41485060391648</v>
      </c>
      <c r="K262" s="40">
        <f t="shared" si="137"/>
        <v>5.1616331022230142</v>
      </c>
      <c r="L262" s="40">
        <f t="shared" si="121"/>
        <v>0.83836689777698581</v>
      </c>
      <c r="M262" s="10">
        <f t="shared" si="138"/>
        <v>5.0491874621043973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13.845470042097826</v>
      </c>
      <c r="Q262" s="42">
        <f t="shared" si="140"/>
        <v>0.11546386717816257</v>
      </c>
      <c r="R262" s="4">
        <f t="shared" si="141"/>
        <v>72588.31409540413</v>
      </c>
      <c r="S262">
        <f t="shared" si="122"/>
        <v>7.2588314095404136E-5</v>
      </c>
      <c r="T262" s="41">
        <f t="shared" si="123"/>
        <v>1.072160579464797E-4</v>
      </c>
      <c r="U262" s="42">
        <f t="shared" si="142"/>
        <v>0.13026335905990746</v>
      </c>
      <c r="V262" s="42">
        <f t="shared" si="143"/>
        <v>0.45337005717562195</v>
      </c>
      <c r="W262" s="42">
        <f t="shared" si="144"/>
        <v>0.44916127080176588</v>
      </c>
      <c r="X262" s="42">
        <f t="shared" si="145"/>
        <v>4.2087863738560771E-3</v>
      </c>
      <c r="Y262" s="42">
        <f t="shared" si="119"/>
        <v>1.6411315455061432E-3</v>
      </c>
      <c r="Z262" s="10">
        <f t="shared" si="146"/>
        <v>15.306770057945668</v>
      </c>
      <c r="AA262">
        <f t="shared" si="124"/>
        <v>5049682.4024682604</v>
      </c>
      <c r="AB262" s="10">
        <f t="shared" si="125"/>
        <v>5.0496824024682603</v>
      </c>
      <c r="AC262" s="10">
        <f t="shared" si="126"/>
        <v>4.9486824024682603</v>
      </c>
      <c r="AD262" s="3">
        <f t="shared" si="127"/>
        <v>717.7204354558753</v>
      </c>
      <c r="AI262" s="94">
        <f t="shared" si="128"/>
        <v>0.44916127080176588</v>
      </c>
    </row>
    <row r="263" spans="2:35">
      <c r="B263" s="39">
        <f t="shared" si="129"/>
        <v>235</v>
      </c>
      <c r="C263" s="42">
        <f t="shared" si="130"/>
        <v>1.5610311750583217</v>
      </c>
      <c r="D263" s="10">
        <f t="shared" si="131"/>
        <v>3.9789688249414699</v>
      </c>
      <c r="E263" s="40">
        <f t="shared" si="132"/>
        <v>23.122062350117059</v>
      </c>
      <c r="F263" s="40">
        <f t="shared" si="133"/>
        <v>31.08</v>
      </c>
      <c r="G263" s="3">
        <f t="shared" si="134"/>
        <v>213.91175059953511</v>
      </c>
      <c r="H263" s="3">
        <f t="shared" si="135"/>
        <v>81.256230789298584</v>
      </c>
      <c r="I263">
        <f t="shared" si="120"/>
        <v>8.1256230789298584E-5</v>
      </c>
      <c r="J263" s="4">
        <f t="shared" si="136"/>
        <v>419.89723735285429</v>
      </c>
      <c r="K263" s="40">
        <f t="shared" si="137"/>
        <v>5.1675697146434043</v>
      </c>
      <c r="L263" s="40">
        <f t="shared" si="121"/>
        <v>0.83243028535659569</v>
      </c>
      <c r="M263" s="10">
        <f t="shared" si="138"/>
        <v>5.0496824024682603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13.845902969694531</v>
      </c>
      <c r="Q263" s="42">
        <f t="shared" si="140"/>
        <v>0.11594362540453836</v>
      </c>
      <c r="R263" s="4">
        <f t="shared" si="141"/>
        <v>72467.097472142748</v>
      </c>
      <c r="S263">
        <f t="shared" si="122"/>
        <v>7.2467097472142753E-5</v>
      </c>
      <c r="T263" s="41">
        <f t="shared" si="123"/>
        <v>1.0733727456974108E-4</v>
      </c>
      <c r="U263" s="42">
        <f t="shared" si="142"/>
        <v>0.13004582976863377</v>
      </c>
      <c r="V263" s="42">
        <f t="shared" si="143"/>
        <v>0.45341440607900102</v>
      </c>
      <c r="W263" s="42">
        <f t="shared" si="144"/>
        <v>0.44920619796843175</v>
      </c>
      <c r="X263" s="42">
        <f t="shared" si="145"/>
        <v>4.208208110569267E-3</v>
      </c>
      <c r="Y263" s="42">
        <f t="shared" si="119"/>
        <v>1.64315046796549E-3</v>
      </c>
      <c r="Z263" s="10">
        <f t="shared" si="146"/>
        <v>15.308293177295768</v>
      </c>
      <c r="AA263">
        <f t="shared" si="124"/>
        <v>5050174.8273166222</v>
      </c>
      <c r="AB263" s="10">
        <f t="shared" si="125"/>
        <v>5.0501748273166225</v>
      </c>
      <c r="AC263" s="10">
        <f t="shared" si="126"/>
        <v>4.9491748273166225</v>
      </c>
      <c r="AD263" s="3">
        <f t="shared" si="127"/>
        <v>717.79185312786399</v>
      </c>
      <c r="AI263" s="94">
        <f t="shared" si="128"/>
        <v>0.44920619796843175</v>
      </c>
    </row>
    <row r="264" spans="2:35">
      <c r="B264" s="39">
        <f t="shared" si="129"/>
        <v>236</v>
      </c>
      <c r="C264" s="42">
        <f t="shared" si="130"/>
        <v>1.5676738609096337</v>
      </c>
      <c r="D264" s="10">
        <f t="shared" si="131"/>
        <v>3.972326139090157</v>
      </c>
      <c r="E264" s="40">
        <f t="shared" si="132"/>
        <v>23.135347721819684</v>
      </c>
      <c r="F264" s="40">
        <f t="shared" si="133"/>
        <v>31.08</v>
      </c>
      <c r="G264" s="3">
        <f t="shared" si="134"/>
        <v>213.85860911272462</v>
      </c>
      <c r="H264" s="3">
        <f t="shared" si="135"/>
        <v>81.256230789298584</v>
      </c>
      <c r="I264">
        <f t="shared" si="120"/>
        <v>8.1256230789298584E-5</v>
      </c>
      <c r="J264" s="4">
        <f t="shared" si="136"/>
        <v>420.37990134907369</v>
      </c>
      <c r="K264" s="40">
        <f t="shared" si="137"/>
        <v>5.1735097390763736</v>
      </c>
      <c r="L264" s="40">
        <f t="shared" si="121"/>
        <v>0.82649026092362643</v>
      </c>
      <c r="M264" s="10">
        <f t="shared" si="138"/>
        <v>5.0501748273166225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13.846333668277238</v>
      </c>
      <c r="Q264" s="42">
        <f t="shared" si="140"/>
        <v>0.11642336870774438</v>
      </c>
      <c r="R264" s="4">
        <f t="shared" si="141"/>
        <v>72345.872826661463</v>
      </c>
      <c r="S264">
        <f t="shared" si="122"/>
        <v>7.2345872826661464E-5</v>
      </c>
      <c r="T264" s="41">
        <f t="shared" si="123"/>
        <v>1.0745849921522237E-4</v>
      </c>
      <c r="U264" s="42">
        <f t="shared" si="142"/>
        <v>0.12982828608108532</v>
      </c>
      <c r="V264" s="42">
        <f t="shared" si="143"/>
        <v>0.4534585185340827</v>
      </c>
      <c r="W264" s="42">
        <f t="shared" si="144"/>
        <v>0.44925089679448837</v>
      </c>
      <c r="X264" s="42">
        <f t="shared" si="145"/>
        <v>4.2076217395943249E-3</v>
      </c>
      <c r="Y264" s="42">
        <f t="shared" si="119"/>
        <v>1.6451690463174845E-3</v>
      </c>
      <c r="Z264" s="10">
        <f t="shared" si="146"/>
        <v>15.309808515215453</v>
      </c>
      <c r="AA264">
        <f t="shared" si="124"/>
        <v>5050664.7364266794</v>
      </c>
      <c r="AB264" s="10">
        <f t="shared" si="125"/>
        <v>5.050664736426679</v>
      </c>
      <c r="AC264" s="10">
        <f t="shared" si="126"/>
        <v>4.949664736426679</v>
      </c>
      <c r="AD264" s="3">
        <f t="shared" si="127"/>
        <v>717.86290593570402</v>
      </c>
      <c r="AI264" s="94">
        <f t="shared" si="128"/>
        <v>0.44925089679448837</v>
      </c>
    </row>
    <row r="265" spans="2:35">
      <c r="B265" s="39">
        <f t="shared" si="129"/>
        <v>237</v>
      </c>
      <c r="C265" s="42">
        <f t="shared" si="130"/>
        <v>1.5743165467609457</v>
      </c>
      <c r="D265" s="10">
        <f t="shared" si="131"/>
        <v>3.9656834532388441</v>
      </c>
      <c r="E265" s="40">
        <f t="shared" si="132"/>
        <v>23.14863309352231</v>
      </c>
      <c r="F265" s="40">
        <f t="shared" si="133"/>
        <v>31.08</v>
      </c>
      <c r="G265" s="3">
        <f t="shared" si="134"/>
        <v>213.80546762591413</v>
      </c>
      <c r="H265" s="3">
        <f t="shared" si="135"/>
        <v>81.256230789298584</v>
      </c>
      <c r="I265">
        <f t="shared" si="120"/>
        <v>8.1256230789298584E-5</v>
      </c>
      <c r="J265" s="4">
        <f t="shared" si="136"/>
        <v>420.86284259257474</v>
      </c>
      <c r="K265" s="40">
        <f t="shared" si="137"/>
        <v>5.179453175521922</v>
      </c>
      <c r="L265" s="40">
        <f t="shared" si="121"/>
        <v>0.82054682447807803</v>
      </c>
      <c r="M265" s="10">
        <f t="shared" si="138"/>
        <v>5.050664736426679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13.846762138094087</v>
      </c>
      <c r="Q265" s="42">
        <f t="shared" si="140"/>
        <v>0.11690309716592574</v>
      </c>
      <c r="R265" s="4">
        <f t="shared" si="141"/>
        <v>72224.640203160248</v>
      </c>
      <c r="S265">
        <f t="shared" si="122"/>
        <v>7.2224640203160252E-5</v>
      </c>
      <c r="T265" s="41">
        <f t="shared" si="123"/>
        <v>1.0757973183872358E-4</v>
      </c>
      <c r="U265" s="42">
        <f t="shared" si="142"/>
        <v>0.12961072807658122</v>
      </c>
      <c r="V265" s="42">
        <f t="shared" si="143"/>
        <v>0.45350239451887581</v>
      </c>
      <c r="W265" s="42">
        <f t="shared" si="144"/>
        <v>0.44929536725971153</v>
      </c>
      <c r="X265" s="42">
        <f t="shared" si="145"/>
        <v>4.2070272591642754E-3</v>
      </c>
      <c r="Y265" s="42">
        <f t="shared" si="119"/>
        <v>1.6471872770180503E-3</v>
      </c>
      <c r="Z265" s="10">
        <f t="shared" si="146"/>
        <v>15.311316071017954</v>
      </c>
      <c r="AA265">
        <f t="shared" si="124"/>
        <v>5051152.129576399</v>
      </c>
      <c r="AB265" s="10">
        <f t="shared" si="125"/>
        <v>5.0511521295763986</v>
      </c>
      <c r="AC265" s="10">
        <f t="shared" si="126"/>
        <v>4.9501521295763986</v>
      </c>
      <c r="AD265" s="3">
        <f t="shared" si="127"/>
        <v>717.93359384719349</v>
      </c>
      <c r="AI265" s="94">
        <f t="shared" si="128"/>
        <v>0.44929536725971153</v>
      </c>
    </row>
    <row r="266" spans="2:35">
      <c r="B266" s="39">
        <f t="shared" si="129"/>
        <v>238</v>
      </c>
      <c r="C266" s="42">
        <f t="shared" si="130"/>
        <v>1.5809592326122577</v>
      </c>
      <c r="D266" s="10">
        <f t="shared" si="131"/>
        <v>3.9590407673875312</v>
      </c>
      <c r="E266" s="40">
        <f t="shared" si="132"/>
        <v>23.161918465224936</v>
      </c>
      <c r="F266" s="40">
        <f t="shared" si="133"/>
        <v>31.08</v>
      </c>
      <c r="G266" s="3">
        <f t="shared" si="134"/>
        <v>213.75232613910364</v>
      </c>
      <c r="H266" s="3">
        <f t="shared" si="135"/>
        <v>81.256230789298584</v>
      </c>
      <c r="I266">
        <f t="shared" si="120"/>
        <v>8.1256230789298584E-5</v>
      </c>
      <c r="J266" s="4">
        <f t="shared" si="136"/>
        <v>421.3460610833572</v>
      </c>
      <c r="K266" s="40">
        <f t="shared" si="137"/>
        <v>5.1854000239800477</v>
      </c>
      <c r="L266" s="40">
        <f t="shared" si="121"/>
        <v>0.81459997601995227</v>
      </c>
      <c r="M266" s="10">
        <f t="shared" si="138"/>
        <v>5.0511521295763986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13.847188379391572</v>
      </c>
      <c r="Q266" s="42">
        <f t="shared" si="140"/>
        <v>0.11738281085720463</v>
      </c>
      <c r="R266" s="4">
        <f t="shared" si="141"/>
        <v>72103.399645839148</v>
      </c>
      <c r="S266">
        <f t="shared" si="122"/>
        <v>7.2103399645839151E-5</v>
      </c>
      <c r="T266" s="41">
        <f t="shared" si="123"/>
        <v>1.0770097239604468E-4</v>
      </c>
      <c r="U266" s="42">
        <f t="shared" si="142"/>
        <v>0.12939315583444064</v>
      </c>
      <c r="V266" s="42">
        <f t="shared" si="143"/>
        <v>0.45354603401155802</v>
      </c>
      <c r="W266" s="42">
        <f t="shared" si="144"/>
        <v>0.44933960934394623</v>
      </c>
      <c r="X266" s="42">
        <f t="shared" si="145"/>
        <v>4.2064246676117856E-3</v>
      </c>
      <c r="Y266" s="42">
        <f t="shared" si="119"/>
        <v>1.6492051565224369E-3</v>
      </c>
      <c r="Z266" s="10">
        <f t="shared" si="146"/>
        <v>15.312815844019287</v>
      </c>
      <c r="AA266">
        <f t="shared" si="124"/>
        <v>5051637.0065446496</v>
      </c>
      <c r="AB266" s="10">
        <f t="shared" si="125"/>
        <v>5.0516370065446496</v>
      </c>
      <c r="AC266" s="10">
        <f t="shared" si="126"/>
        <v>4.9506370065446497</v>
      </c>
      <c r="AD266" s="3">
        <f t="shared" si="127"/>
        <v>718.00391683026101</v>
      </c>
      <c r="AI266" s="94">
        <f t="shared" si="128"/>
        <v>0.44933960934394623</v>
      </c>
    </row>
    <row r="267" spans="2:35">
      <c r="B267" s="39">
        <f t="shared" si="129"/>
        <v>239</v>
      </c>
      <c r="C267" s="42">
        <f t="shared" si="130"/>
        <v>1.5876019184635697</v>
      </c>
      <c r="D267" s="10">
        <f t="shared" si="131"/>
        <v>3.9523980815362183</v>
      </c>
      <c r="E267" s="40">
        <f t="shared" si="132"/>
        <v>23.175203836927562</v>
      </c>
      <c r="F267" s="40">
        <f t="shared" si="133"/>
        <v>31.08</v>
      </c>
      <c r="G267" s="3">
        <f t="shared" si="134"/>
        <v>213.69918465229316</v>
      </c>
      <c r="H267" s="3">
        <f t="shared" si="135"/>
        <v>81.256230789298584</v>
      </c>
      <c r="I267">
        <f t="shared" si="120"/>
        <v>8.1256230789298584E-5</v>
      </c>
      <c r="J267" s="4">
        <f t="shared" si="136"/>
        <v>421.82955682142131</v>
      </c>
      <c r="K267" s="40">
        <f t="shared" si="137"/>
        <v>5.1913502844507535</v>
      </c>
      <c r="L267" s="40">
        <f t="shared" si="121"/>
        <v>0.80864971554924647</v>
      </c>
      <c r="M267" s="10">
        <f t="shared" si="138"/>
        <v>5.0516370065446496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13.847612392414634</v>
      </c>
      <c r="Q267" s="42">
        <f t="shared" si="140"/>
        <v>0.11786250985968037</v>
      </c>
      <c r="R267" s="4">
        <f t="shared" si="141"/>
        <v>71982.151198898136</v>
      </c>
      <c r="S267">
        <f t="shared" si="122"/>
        <v>7.1982151198898131E-5</v>
      </c>
      <c r="T267" s="41">
        <f t="shared" si="123"/>
        <v>1.078222208429857E-4</v>
      </c>
      <c r="U267" s="42">
        <f t="shared" si="142"/>
        <v>0.12917556943398265</v>
      </c>
      <c r="V267" s="42">
        <f t="shared" si="143"/>
        <v>0.45358943699074117</v>
      </c>
      <c r="W267" s="42">
        <f t="shared" si="144"/>
        <v>0.44938362302712015</v>
      </c>
      <c r="X267" s="42">
        <f t="shared" si="145"/>
        <v>4.205813963621019E-3</v>
      </c>
      <c r="Y267" s="42">
        <f t="shared" si="119"/>
        <v>1.6512226812853844E-3</v>
      </c>
      <c r="Z267" s="10">
        <f t="shared" si="146"/>
        <v>15.314307833539708</v>
      </c>
      <c r="AA267">
        <f t="shared" si="124"/>
        <v>5052119.367111668</v>
      </c>
      <c r="AB267" s="10">
        <f t="shared" si="125"/>
        <v>5.0521193671116684</v>
      </c>
      <c r="AC267" s="10">
        <f t="shared" si="126"/>
        <v>4.9511193671116684</v>
      </c>
      <c r="AD267" s="3">
        <f t="shared" si="127"/>
        <v>718.07387485303377</v>
      </c>
      <c r="AI267" s="94">
        <f t="shared" si="128"/>
        <v>0.44938362302712015</v>
      </c>
    </row>
    <row r="268" spans="2:35">
      <c r="B268" s="39">
        <f t="shared" si="129"/>
        <v>240</v>
      </c>
      <c r="C268" s="42">
        <f t="shared" si="130"/>
        <v>1.5942446043148817</v>
      </c>
      <c r="D268" s="10">
        <f t="shared" si="131"/>
        <v>3.9457553956849054</v>
      </c>
      <c r="E268" s="40">
        <f t="shared" si="132"/>
        <v>23.188489208630187</v>
      </c>
      <c r="F268" s="40">
        <f t="shared" si="133"/>
        <v>31.08</v>
      </c>
      <c r="G268" s="3">
        <f t="shared" si="134"/>
        <v>213.64604316548267</v>
      </c>
      <c r="H268" s="3">
        <f t="shared" si="135"/>
        <v>81.256230789298584</v>
      </c>
      <c r="I268">
        <f t="shared" si="120"/>
        <v>8.1256230789298584E-5</v>
      </c>
      <c r="J268" s="4">
        <f t="shared" si="136"/>
        <v>422.313329806767</v>
      </c>
      <c r="K268" s="40">
        <f t="shared" si="137"/>
        <v>5.1973039569340385</v>
      </c>
      <c r="L268" s="40">
        <f t="shared" si="121"/>
        <v>0.80269604306596154</v>
      </c>
      <c r="M268" s="10">
        <f t="shared" si="138"/>
        <v>5.0521193671116684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13.848034177407087</v>
      </c>
      <c r="Q268" s="42">
        <f t="shared" si="140"/>
        <v>0.1183421942514296</v>
      </c>
      <c r="R268" s="4">
        <f t="shared" si="141"/>
        <v>71860.894906537214</v>
      </c>
      <c r="S268">
        <f t="shared" si="122"/>
        <v>7.1860894906537214E-5</v>
      </c>
      <c r="T268" s="41">
        <f t="shared" si="123"/>
        <v>1.0794347713534662E-4</v>
      </c>
      <c r="U268" s="42">
        <f t="shared" si="142"/>
        <v>0.12895796895452635</v>
      </c>
      <c r="V268" s="42">
        <f t="shared" si="143"/>
        <v>0.45363260343491113</v>
      </c>
      <c r="W268" s="42">
        <f t="shared" si="144"/>
        <v>0.44942740828928446</v>
      </c>
      <c r="X268" s="42">
        <f t="shared" si="145"/>
        <v>4.2051951456266723E-3</v>
      </c>
      <c r="Y268" s="42">
        <f t="shared" si="119"/>
        <v>1.6532398477610011E-3</v>
      </c>
      <c r="Z268" s="10">
        <f t="shared" si="146"/>
        <v>15.315792038902549</v>
      </c>
      <c r="AA268">
        <f t="shared" si="124"/>
        <v>5052599.2110586884</v>
      </c>
      <c r="AB268" s="10">
        <f t="shared" si="125"/>
        <v>5.0525992110586886</v>
      </c>
      <c r="AC268" s="10">
        <f t="shared" si="126"/>
        <v>4.9515992110586886</v>
      </c>
      <c r="AD268" s="3">
        <f t="shared" si="127"/>
        <v>718.14346788378361</v>
      </c>
      <c r="AI268" s="94">
        <f t="shared" si="128"/>
        <v>0.44942740828928446</v>
      </c>
    </row>
    <row r="269" spans="2:35">
      <c r="B269" s="39">
        <f t="shared" si="129"/>
        <v>241</v>
      </c>
      <c r="C269" s="42">
        <f t="shared" si="130"/>
        <v>1.6008872901661937</v>
      </c>
      <c r="D269" s="10">
        <f t="shared" si="131"/>
        <v>3.9391127098335925</v>
      </c>
      <c r="E269" s="40">
        <f t="shared" si="132"/>
        <v>23.201774580332813</v>
      </c>
      <c r="F269" s="40">
        <f t="shared" si="133"/>
        <v>31.08</v>
      </c>
      <c r="G269" s="3">
        <f t="shared" si="134"/>
        <v>213.59290167867218</v>
      </c>
      <c r="H269" s="3">
        <f t="shared" si="135"/>
        <v>81.256230789298584</v>
      </c>
      <c r="I269">
        <f t="shared" si="120"/>
        <v>8.1256230789298584E-5</v>
      </c>
      <c r="J269" s="4">
        <f t="shared" si="136"/>
        <v>422.79738003939423</v>
      </c>
      <c r="K269" s="40">
        <f t="shared" si="137"/>
        <v>5.2032610414299025</v>
      </c>
      <c r="L269" s="40">
        <f t="shared" si="121"/>
        <v>0.79673895857009747</v>
      </c>
      <c r="M269" s="10">
        <f t="shared" si="138"/>
        <v>5.0525992110586886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13.848453734611281</v>
      </c>
      <c r="Q269" s="42">
        <f t="shared" si="140"/>
        <v>0.11882186411050635</v>
      </c>
      <c r="R269" s="4">
        <f t="shared" si="141"/>
        <v>71739.630812956369</v>
      </c>
      <c r="S269">
        <f t="shared" si="122"/>
        <v>7.1739630812956367E-5</v>
      </c>
      <c r="T269" s="41">
        <f t="shared" si="123"/>
        <v>1.0806474122892747E-4</v>
      </c>
      <c r="U269" s="42">
        <f t="shared" si="142"/>
        <v>0.12874035447539084</v>
      </c>
      <c r="V269" s="42">
        <f t="shared" si="143"/>
        <v>0.45367553332278798</v>
      </c>
      <c r="W269" s="42">
        <f t="shared" si="144"/>
        <v>0.44947096511058132</v>
      </c>
      <c r="X269" s="42">
        <f t="shared" si="145"/>
        <v>4.2045682122066608E-3</v>
      </c>
      <c r="Y269" s="42">
        <f t="shared" si="119"/>
        <v>1.6552566524028289E-3</v>
      </c>
      <c r="Z269" s="10">
        <f t="shared" si="146"/>
        <v>15.317268459434752</v>
      </c>
      <c r="AA269">
        <f t="shared" si="124"/>
        <v>5053076.5381681109</v>
      </c>
      <c r="AB269" s="10">
        <f t="shared" si="125"/>
        <v>5.0530765381681109</v>
      </c>
      <c r="AC269" s="10">
        <f t="shared" si="126"/>
        <v>4.9520765381681109</v>
      </c>
      <c r="AD269" s="3">
        <f t="shared" si="127"/>
        <v>718.21269589095152</v>
      </c>
      <c r="AI269" s="94">
        <f t="shared" si="128"/>
        <v>0.44947096511058132</v>
      </c>
    </row>
    <row r="270" spans="2:35">
      <c r="B270" s="39">
        <f t="shared" si="129"/>
        <v>242</v>
      </c>
      <c r="C270" s="42">
        <f t="shared" si="130"/>
        <v>1.6075299760175057</v>
      </c>
      <c r="D270" s="10">
        <f t="shared" si="131"/>
        <v>3.9324700239822796</v>
      </c>
      <c r="E270" s="40">
        <f t="shared" si="132"/>
        <v>23.215059952035439</v>
      </c>
      <c r="F270" s="40">
        <f t="shared" si="133"/>
        <v>31.08</v>
      </c>
      <c r="G270" s="3">
        <f t="shared" si="134"/>
        <v>213.53976019186169</v>
      </c>
      <c r="H270" s="3">
        <f t="shared" si="135"/>
        <v>81.256230789298584</v>
      </c>
      <c r="I270">
        <f t="shared" si="120"/>
        <v>8.1256230789298584E-5</v>
      </c>
      <c r="J270" s="4">
        <f t="shared" si="136"/>
        <v>423.28170751930304</v>
      </c>
      <c r="K270" s="40">
        <f t="shared" si="137"/>
        <v>5.2092215379383449</v>
      </c>
      <c r="L270" s="40">
        <f t="shared" si="121"/>
        <v>0.79077846206165514</v>
      </c>
      <c r="M270" s="10">
        <f t="shared" si="138"/>
        <v>5.0530765381681109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13.848871064268266</v>
      </c>
      <c r="Q270" s="42">
        <f t="shared" si="140"/>
        <v>0.11930151951494224</v>
      </c>
      <c r="R270" s="4">
        <f t="shared" si="141"/>
        <v>71618.358962355618</v>
      </c>
      <c r="S270">
        <f t="shared" si="122"/>
        <v>7.1618358962355613E-5</v>
      </c>
      <c r="T270" s="41">
        <f t="shared" si="123"/>
        <v>1.0818601307952822E-4</v>
      </c>
      <c r="U270" s="42">
        <f t="shared" si="142"/>
        <v>0.12852272607589527</v>
      </c>
      <c r="V270" s="42">
        <f t="shared" si="143"/>
        <v>0.45371822663297862</v>
      </c>
      <c r="W270" s="42">
        <f t="shared" si="144"/>
        <v>0.4495142934712586</v>
      </c>
      <c r="X270" s="42">
        <f t="shared" si="145"/>
        <v>4.2039331617200193E-3</v>
      </c>
      <c r="Y270" s="42">
        <f t="shared" si="119"/>
        <v>1.6572730916637351E-3</v>
      </c>
      <c r="Z270" s="10">
        <f t="shared" si="146"/>
        <v>15.318737094465837</v>
      </c>
      <c r="AA270">
        <f t="shared" si="124"/>
        <v>5053551.3482231684</v>
      </c>
      <c r="AB270" s="10">
        <f t="shared" si="125"/>
        <v>5.0535513482231682</v>
      </c>
      <c r="AC270" s="10">
        <f t="shared" si="126"/>
        <v>4.9525513482231682</v>
      </c>
      <c r="AD270" s="3">
        <f t="shared" si="127"/>
        <v>718.28155884309911</v>
      </c>
      <c r="AI270" s="94">
        <f t="shared" si="128"/>
        <v>0.4495142934712586</v>
      </c>
    </row>
    <row r="271" spans="2:35">
      <c r="B271" s="39">
        <f t="shared" si="129"/>
        <v>243</v>
      </c>
      <c r="C271" s="42">
        <f t="shared" si="130"/>
        <v>1.6141726618688177</v>
      </c>
      <c r="D271" s="10">
        <f t="shared" si="131"/>
        <v>3.9258273381309667</v>
      </c>
      <c r="E271" s="40">
        <f t="shared" si="132"/>
        <v>23.228345323738065</v>
      </c>
      <c r="F271" s="40">
        <f t="shared" si="133"/>
        <v>31.08</v>
      </c>
      <c r="G271" s="3">
        <f t="shared" si="134"/>
        <v>213.4866187050512</v>
      </c>
      <c r="H271" s="3">
        <f t="shared" si="135"/>
        <v>81.256230789298584</v>
      </c>
      <c r="I271">
        <f t="shared" si="120"/>
        <v>8.1256230789298584E-5</v>
      </c>
      <c r="J271" s="4">
        <f t="shared" si="136"/>
        <v>423.76631224649338</v>
      </c>
      <c r="K271" s="40">
        <f t="shared" si="137"/>
        <v>5.2151854464593654</v>
      </c>
      <c r="L271" s="40">
        <f t="shared" si="121"/>
        <v>0.78481455354063456</v>
      </c>
      <c r="M271" s="10">
        <f t="shared" si="138"/>
        <v>5.0535513482231682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13.849286166617489</v>
      </c>
      <c r="Q271" s="42">
        <f t="shared" si="140"/>
        <v>0.11978116054274651</v>
      </c>
      <c r="R271" s="4">
        <f t="shared" si="141"/>
        <v>71497.079398934962</v>
      </c>
      <c r="S271">
        <f t="shared" si="122"/>
        <v>7.149707939893496E-5</v>
      </c>
      <c r="T271" s="41">
        <f t="shared" si="123"/>
        <v>1.0830729264294887E-4</v>
      </c>
      <c r="U271" s="42">
        <f t="shared" si="142"/>
        <v>0.12830508383535874</v>
      </c>
      <c r="V271" s="42">
        <f t="shared" si="143"/>
        <v>0.45376068334449754</v>
      </c>
      <c r="W271" s="42">
        <f t="shared" si="144"/>
        <v>0.44955739335163952</v>
      </c>
      <c r="X271" s="42">
        <f t="shared" si="145"/>
        <v>4.203289992858017E-3</v>
      </c>
      <c r="Y271" s="42">
        <f t="shared" si="119"/>
        <v>1.6592891619960689E-3</v>
      </c>
      <c r="Z271" s="10">
        <f t="shared" si="146"/>
        <v>15.320197943329291</v>
      </c>
      <c r="AA271">
        <f t="shared" si="124"/>
        <v>5054023.6410083789</v>
      </c>
      <c r="AB271" s="10">
        <f t="shared" si="125"/>
        <v>5.0540236410083788</v>
      </c>
      <c r="AC271" s="10">
        <f t="shared" si="126"/>
        <v>4.9530236410083788</v>
      </c>
      <c r="AD271" s="3">
        <f t="shared" si="127"/>
        <v>718.35005670897442</v>
      </c>
      <c r="AI271" s="94">
        <f t="shared" si="128"/>
        <v>0.44955739335163952</v>
      </c>
    </row>
    <row r="272" spans="2:35">
      <c r="B272" s="39">
        <f t="shared" si="129"/>
        <v>244</v>
      </c>
      <c r="C272" s="42">
        <f t="shared" si="130"/>
        <v>1.6208153477201297</v>
      </c>
      <c r="D272" s="10">
        <f t="shared" si="131"/>
        <v>3.9191846522796538</v>
      </c>
      <c r="E272" s="40">
        <f t="shared" si="132"/>
        <v>23.241630695440691</v>
      </c>
      <c r="F272" s="40">
        <f t="shared" si="133"/>
        <v>31.08</v>
      </c>
      <c r="G272" s="3">
        <f t="shared" si="134"/>
        <v>213.43347721824071</v>
      </c>
      <c r="H272" s="3">
        <f t="shared" si="135"/>
        <v>81.256230789298584</v>
      </c>
      <c r="I272">
        <f t="shared" si="120"/>
        <v>8.1256230789298584E-5</v>
      </c>
      <c r="J272" s="4">
        <f t="shared" si="136"/>
        <v>424.25119422096532</v>
      </c>
      <c r="K272" s="40">
        <f t="shared" si="137"/>
        <v>5.221152766992966</v>
      </c>
      <c r="L272" s="40">
        <f t="shared" si="121"/>
        <v>0.77884723300703396</v>
      </c>
      <c r="M272" s="10">
        <f t="shared" si="138"/>
        <v>5.0540236410083788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13.849699041897189</v>
      </c>
      <c r="Q272" s="42">
        <f t="shared" si="140"/>
        <v>0.12026078727190626</v>
      </c>
      <c r="R272" s="4">
        <f t="shared" si="141"/>
        <v>71375.792166894375</v>
      </c>
      <c r="S272">
        <f t="shared" si="122"/>
        <v>7.1375792166894378E-5</v>
      </c>
      <c r="T272" s="41">
        <f t="shared" si="123"/>
        <v>1.0842857987498946E-4</v>
      </c>
      <c r="U272" s="42">
        <f t="shared" si="142"/>
        <v>0.12808742783310029</v>
      </c>
      <c r="V272" s="42">
        <f t="shared" si="143"/>
        <v>0.45380290343652208</v>
      </c>
      <c r="W272" s="42">
        <f t="shared" si="144"/>
        <v>0.44960026473216419</v>
      </c>
      <c r="X272" s="42">
        <f t="shared" si="145"/>
        <v>4.2026387043578861E-3</v>
      </c>
      <c r="Y272" s="42">
        <f t="shared" si="119"/>
        <v>1.6613048598516803E-3</v>
      </c>
      <c r="Z272" s="10">
        <f t="shared" si="146"/>
        <v>15.321651005362684</v>
      </c>
      <c r="AA272">
        <f t="shared" si="124"/>
        <v>5054493.4163095783</v>
      </c>
      <c r="AB272" s="10">
        <f t="shared" si="125"/>
        <v>5.0544934163095787</v>
      </c>
      <c r="AC272" s="10">
        <f t="shared" si="126"/>
        <v>4.9534934163095787</v>
      </c>
      <c r="AD272" s="3">
        <f t="shared" si="127"/>
        <v>718.41818945751675</v>
      </c>
      <c r="AI272" s="94">
        <f t="shared" si="128"/>
        <v>0.44960026473216419</v>
      </c>
    </row>
    <row r="273" spans="2:35">
      <c r="B273" s="39">
        <f t="shared" si="129"/>
        <v>245</v>
      </c>
      <c r="C273" s="42">
        <f t="shared" si="130"/>
        <v>1.6274580335714417</v>
      </c>
      <c r="D273" s="10">
        <f t="shared" si="131"/>
        <v>3.912541966428341</v>
      </c>
      <c r="E273" s="40">
        <f t="shared" si="132"/>
        <v>23.254916067143316</v>
      </c>
      <c r="F273" s="40">
        <f t="shared" si="133"/>
        <v>31.08</v>
      </c>
      <c r="G273" s="3">
        <f t="shared" si="134"/>
        <v>213.38033573143022</v>
      </c>
      <c r="H273" s="3">
        <f t="shared" si="135"/>
        <v>81.256230789298584</v>
      </c>
      <c r="I273">
        <f t="shared" si="120"/>
        <v>8.1256230789298584E-5</v>
      </c>
      <c r="J273" s="4">
        <f t="shared" si="136"/>
        <v>424.73635344271872</v>
      </c>
      <c r="K273" s="40">
        <f t="shared" si="137"/>
        <v>5.227123499539144</v>
      </c>
      <c r="L273" s="40">
        <f t="shared" si="121"/>
        <v>0.77287650046085599</v>
      </c>
      <c r="M273" s="10">
        <f t="shared" si="138"/>
        <v>5.0544934163095787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13.850109690344441</v>
      </c>
      <c r="Q273" s="42">
        <f t="shared" si="140"/>
        <v>0.12074039978038646</v>
      </c>
      <c r="R273" s="4">
        <f t="shared" si="141"/>
        <v>71254.497310433886</v>
      </c>
      <c r="S273">
        <f t="shared" si="122"/>
        <v>7.1254497310433888E-5</v>
      </c>
      <c r="T273" s="41">
        <f t="shared" si="123"/>
        <v>1.0854987473144995E-4</v>
      </c>
      <c r="U273" s="42">
        <f t="shared" si="142"/>
        <v>0.12786975814843912</v>
      </c>
      <c r="V273" s="42">
        <f t="shared" si="143"/>
        <v>0.45384488688778196</v>
      </c>
      <c r="W273" s="42">
        <f t="shared" si="144"/>
        <v>0.44964290759339243</v>
      </c>
      <c r="X273" s="42">
        <f t="shared" si="145"/>
        <v>4.2019792943895351E-3</v>
      </c>
      <c r="Y273" s="42">
        <f t="shared" si="119"/>
        <v>1.6633201816816444E-3</v>
      </c>
      <c r="Z273" s="10">
        <f t="shared" si="146"/>
        <v>15.323096279905091</v>
      </c>
      <c r="AA273">
        <f t="shared" si="124"/>
        <v>5054960.6739130877</v>
      </c>
      <c r="AB273" s="10">
        <f t="shared" si="125"/>
        <v>5.0549606739130875</v>
      </c>
      <c r="AC273" s="10">
        <f t="shared" si="126"/>
        <v>4.9539606739130875</v>
      </c>
      <c r="AD273" s="3">
        <f t="shared" si="127"/>
        <v>718.48595705773573</v>
      </c>
      <c r="AI273" s="94">
        <f t="shared" si="128"/>
        <v>0.44964290759339243</v>
      </c>
    </row>
    <row r="274" spans="2:35">
      <c r="B274" s="39">
        <f t="shared" si="129"/>
        <v>246</v>
      </c>
      <c r="C274" s="42">
        <f t="shared" si="130"/>
        <v>1.6341007194227537</v>
      </c>
      <c r="D274" s="10">
        <f t="shared" si="131"/>
        <v>3.9058992805770281</v>
      </c>
      <c r="E274" s="40">
        <f t="shared" si="132"/>
        <v>23.268201438845942</v>
      </c>
      <c r="F274" s="40">
        <f t="shared" si="133"/>
        <v>31.08</v>
      </c>
      <c r="G274" s="3">
        <f t="shared" si="134"/>
        <v>213.32719424461973</v>
      </c>
      <c r="H274" s="3">
        <f t="shared" si="135"/>
        <v>81.256230789298584</v>
      </c>
      <c r="I274">
        <f t="shared" si="120"/>
        <v>8.1256230789298584E-5</v>
      </c>
      <c r="J274" s="4">
        <f t="shared" si="136"/>
        <v>425.22178991175377</v>
      </c>
      <c r="K274" s="40">
        <f t="shared" si="137"/>
        <v>5.2330976440979011</v>
      </c>
      <c r="L274" s="40">
        <f t="shared" si="121"/>
        <v>0.76690235590209888</v>
      </c>
      <c r="M274" s="10">
        <f t="shared" si="138"/>
        <v>5.0549606739130875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13.850518112194415</v>
      </c>
      <c r="Q274" s="42">
        <f t="shared" si="140"/>
        <v>0.12121999814613017</v>
      </c>
      <c r="R274" s="4">
        <f t="shared" si="141"/>
        <v>71133.194873753469</v>
      </c>
      <c r="S274">
        <f t="shared" si="122"/>
        <v>7.1133194873753471E-5</v>
      </c>
      <c r="T274" s="41">
        <f t="shared" si="123"/>
        <v>1.0867117716813036E-4</v>
      </c>
      <c r="U274" s="42">
        <f t="shared" si="142"/>
        <v>0.12765207486069427</v>
      </c>
      <c r="V274" s="42">
        <f t="shared" si="143"/>
        <v>0.45388663367793508</v>
      </c>
      <c r="W274" s="42">
        <f t="shared" si="144"/>
        <v>0.44968532191592803</v>
      </c>
      <c r="X274" s="42">
        <f t="shared" si="145"/>
        <v>4.2013117620070539E-3</v>
      </c>
      <c r="Y274" s="42">
        <f t="shared" si="119"/>
        <v>1.6653351239366827E-3</v>
      </c>
      <c r="Z274" s="10">
        <f t="shared" si="146"/>
        <v>15.324533766300915</v>
      </c>
      <c r="AA274">
        <f t="shared" si="124"/>
        <v>5055425.4136069529</v>
      </c>
      <c r="AB274" s="10">
        <f t="shared" si="125"/>
        <v>5.0554254136069527</v>
      </c>
      <c r="AC274" s="10">
        <f t="shared" si="126"/>
        <v>4.9544254136069528</v>
      </c>
      <c r="AD274" s="3">
        <f t="shared" si="127"/>
        <v>718.55335947889091</v>
      </c>
      <c r="AI274" s="94">
        <f t="shared" si="128"/>
        <v>0.44968532191592803</v>
      </c>
    </row>
    <row r="275" spans="2:35">
      <c r="B275" s="39">
        <f t="shared" si="129"/>
        <v>247</v>
      </c>
      <c r="C275" s="42">
        <f t="shared" si="130"/>
        <v>1.6407434052740657</v>
      </c>
      <c r="D275" s="10">
        <f t="shared" si="131"/>
        <v>3.8992565947257152</v>
      </c>
      <c r="E275" s="40">
        <f t="shared" si="132"/>
        <v>23.281486810548568</v>
      </c>
      <c r="F275" s="40">
        <f t="shared" si="133"/>
        <v>31.08</v>
      </c>
      <c r="G275" s="3">
        <f t="shared" si="134"/>
        <v>213.27405275780924</v>
      </c>
      <c r="H275" s="3">
        <f t="shared" si="135"/>
        <v>81.256230789298584</v>
      </c>
      <c r="I275">
        <f t="shared" si="120"/>
        <v>8.1256230789298584E-5</v>
      </c>
      <c r="J275" s="4">
        <f t="shared" si="136"/>
        <v>425.70750362807036</v>
      </c>
      <c r="K275" s="40">
        <f t="shared" si="137"/>
        <v>5.2390752006692374</v>
      </c>
      <c r="L275" s="40">
        <f t="shared" si="121"/>
        <v>0.76092479933076262</v>
      </c>
      <c r="M275" s="10">
        <f t="shared" si="138"/>
        <v>5.0554254136069527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13.850924307681463</v>
      </c>
      <c r="Q275" s="42">
        <f t="shared" si="140"/>
        <v>0.1216995824470586</v>
      </c>
      <c r="R275" s="4">
        <f t="shared" si="141"/>
        <v>71011.884901053127</v>
      </c>
      <c r="S275">
        <f t="shared" si="122"/>
        <v>7.1011884901053124E-5</v>
      </c>
      <c r="T275" s="41">
        <f t="shared" si="123"/>
        <v>1.0879248714083071E-4</v>
      </c>
      <c r="U275" s="42">
        <f t="shared" si="142"/>
        <v>0.12743437804918487</v>
      </c>
      <c r="V275" s="42">
        <f t="shared" si="143"/>
        <v>0.4539281437861204</v>
      </c>
      <c r="W275" s="42">
        <f t="shared" si="144"/>
        <v>0.44972750768053121</v>
      </c>
      <c r="X275" s="42">
        <f t="shared" si="145"/>
        <v>4.2006361055891839E-3</v>
      </c>
      <c r="Y275" s="42">
        <f t="shared" si="119"/>
        <v>1.6673496830668364E-3</v>
      </c>
      <c r="Z275" s="10">
        <f t="shared" si="146"/>
        <v>15.325963463896823</v>
      </c>
      <c r="AA275">
        <f t="shared" si="124"/>
        <v>5055887.6351799527</v>
      </c>
      <c r="AB275" s="10">
        <f t="shared" si="125"/>
        <v>5.0558876351799524</v>
      </c>
      <c r="AC275" s="10">
        <f t="shared" si="126"/>
        <v>4.9548876351799525</v>
      </c>
      <c r="AD275" s="3">
        <f t="shared" si="127"/>
        <v>718.62039669034846</v>
      </c>
      <c r="AI275" s="94">
        <f t="shared" si="128"/>
        <v>0.44972750768053121</v>
      </c>
    </row>
    <row r="276" spans="2:35">
      <c r="B276" s="39">
        <f t="shared" si="129"/>
        <v>248</v>
      </c>
      <c r="C276" s="42">
        <f t="shared" si="130"/>
        <v>1.6473860911253777</v>
      </c>
      <c r="D276" s="10">
        <f t="shared" si="131"/>
        <v>3.8926139088744023</v>
      </c>
      <c r="E276" s="40">
        <f t="shared" si="132"/>
        <v>23.294772182251194</v>
      </c>
      <c r="F276" s="40">
        <f t="shared" si="133"/>
        <v>31.08</v>
      </c>
      <c r="G276" s="3">
        <f t="shared" si="134"/>
        <v>213.22091127099876</v>
      </c>
      <c r="H276" s="3">
        <f t="shared" si="135"/>
        <v>81.256230789298584</v>
      </c>
      <c r="I276">
        <f t="shared" si="120"/>
        <v>8.1256230789298584E-5</v>
      </c>
      <c r="J276" s="4">
        <f t="shared" si="136"/>
        <v>426.19349459166847</v>
      </c>
      <c r="K276" s="40">
        <f t="shared" si="137"/>
        <v>5.2450561692531519</v>
      </c>
      <c r="L276" s="40">
        <f t="shared" si="121"/>
        <v>0.75494383074684812</v>
      </c>
      <c r="M276" s="10">
        <f t="shared" si="138"/>
        <v>5.0558876351799524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13.851328277038261</v>
      </c>
      <c r="Q276" s="42">
        <f t="shared" si="140"/>
        <v>0.12217915276107129</v>
      </c>
      <c r="R276" s="4">
        <f t="shared" si="141"/>
        <v>70890.567436532874</v>
      </c>
      <c r="S276">
        <f t="shared" si="122"/>
        <v>7.0890567436532868E-5</v>
      </c>
      <c r="T276" s="41">
        <f t="shared" si="123"/>
        <v>1.0891380460535097E-4</v>
      </c>
      <c r="U276" s="42">
        <f t="shared" si="142"/>
        <v>0.12721666779323007</v>
      </c>
      <c r="V276" s="42">
        <f t="shared" si="143"/>
        <v>0.45396941719172873</v>
      </c>
      <c r="W276" s="42">
        <f t="shared" si="144"/>
        <v>0.44976946486802877</v>
      </c>
      <c r="X276" s="42">
        <f t="shared" si="145"/>
        <v>4.1999523236999625E-3</v>
      </c>
      <c r="Y276" s="42">
        <f t="shared" si="119"/>
        <v>1.6693638555215515E-3</v>
      </c>
      <c r="Z276" s="10">
        <f t="shared" si="146"/>
        <v>15.3273853720425</v>
      </c>
      <c r="AA276">
        <f t="shared" si="124"/>
        <v>5056347.3384218374</v>
      </c>
      <c r="AB276" s="10">
        <f t="shared" si="125"/>
        <v>5.0563473384218378</v>
      </c>
      <c r="AC276" s="10">
        <f t="shared" si="126"/>
        <v>4.9553473384218378</v>
      </c>
      <c r="AD276" s="3">
        <f t="shared" si="127"/>
        <v>718.68706866161529</v>
      </c>
      <c r="AI276" s="94">
        <f t="shared" si="128"/>
        <v>0.44976946486802877</v>
      </c>
    </row>
    <row r="277" spans="2:35">
      <c r="B277" s="39">
        <f t="shared" si="129"/>
        <v>249</v>
      </c>
      <c r="C277" s="42">
        <f t="shared" si="130"/>
        <v>1.6540287769766897</v>
      </c>
      <c r="D277" s="10">
        <f t="shared" si="131"/>
        <v>3.8859712230230894</v>
      </c>
      <c r="E277" s="40">
        <f t="shared" si="132"/>
        <v>23.30805755395382</v>
      </c>
      <c r="F277" s="40">
        <f t="shared" si="133"/>
        <v>31.08</v>
      </c>
      <c r="G277" s="3">
        <f t="shared" si="134"/>
        <v>213.16776978418827</v>
      </c>
      <c r="H277" s="3">
        <f t="shared" si="135"/>
        <v>81.256230789298584</v>
      </c>
      <c r="I277">
        <f t="shared" si="120"/>
        <v>8.1256230789298584E-5</v>
      </c>
      <c r="J277" s="4">
        <f t="shared" si="136"/>
        <v>426.67976280254817</v>
      </c>
      <c r="K277" s="40">
        <f t="shared" si="137"/>
        <v>5.2510405498496455</v>
      </c>
      <c r="L277" s="40">
        <f t="shared" si="121"/>
        <v>0.74895945015035448</v>
      </c>
      <c r="M277" s="10">
        <f t="shared" si="138"/>
        <v>5.0563473384218378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13.851730020496008</v>
      </c>
      <c r="Q277" s="42">
        <f t="shared" si="140"/>
        <v>0.1226587091660462</v>
      </c>
      <c r="R277" s="4">
        <f t="shared" si="141"/>
        <v>70769.242524392699</v>
      </c>
      <c r="S277">
        <f t="shared" si="122"/>
        <v>7.0769242524392699E-5</v>
      </c>
      <c r="T277" s="41">
        <f t="shared" si="123"/>
        <v>1.0903512951749114E-4</v>
      </c>
      <c r="U277" s="42">
        <f t="shared" si="142"/>
        <v>0.12699894417214891</v>
      </c>
      <c r="V277" s="42">
        <f t="shared" si="143"/>
        <v>0.45401045387466837</v>
      </c>
      <c r="W277" s="42">
        <f t="shared" si="144"/>
        <v>0.44981119345933573</v>
      </c>
      <c r="X277" s="42">
        <f t="shared" si="145"/>
        <v>4.1992604153326396E-3</v>
      </c>
      <c r="Y277" s="42">
        <f t="shared" si="119"/>
        <v>1.6713776377498819E-3</v>
      </c>
      <c r="Z277" s="10">
        <f t="shared" si="146"/>
        <v>15.328799490092447</v>
      </c>
      <c r="AA277">
        <f t="shared" si="124"/>
        <v>5056804.52312392</v>
      </c>
      <c r="AB277" s="10">
        <f t="shared" si="125"/>
        <v>5.0568045231239198</v>
      </c>
      <c r="AC277" s="10">
        <f t="shared" si="126"/>
        <v>4.9558045231239198</v>
      </c>
      <c r="AD277" s="3">
        <f t="shared" si="127"/>
        <v>718.75337536242489</v>
      </c>
      <c r="AI277" s="94">
        <f t="shared" si="128"/>
        <v>0.44981119345933573</v>
      </c>
    </row>
    <row r="278" spans="2:35">
      <c r="B278" s="39">
        <f t="shared" si="129"/>
        <v>250</v>
      </c>
      <c r="C278" s="42">
        <f t="shared" si="130"/>
        <v>1.6606714628280017</v>
      </c>
      <c r="D278" s="10">
        <f t="shared" si="131"/>
        <v>3.8793285371717765</v>
      </c>
      <c r="E278" s="40">
        <f t="shared" si="132"/>
        <v>23.321342925656445</v>
      </c>
      <c r="F278" s="40">
        <f t="shared" si="133"/>
        <v>31.08</v>
      </c>
      <c r="G278" s="3">
        <f t="shared" si="134"/>
        <v>213.11462829737778</v>
      </c>
      <c r="H278" s="3">
        <f t="shared" si="135"/>
        <v>81.256230789298584</v>
      </c>
      <c r="I278">
        <f t="shared" si="120"/>
        <v>8.1256230789298584E-5</v>
      </c>
      <c r="J278" s="4">
        <f t="shared" si="136"/>
        <v>427.16630826070946</v>
      </c>
      <c r="K278" s="40">
        <f t="shared" si="137"/>
        <v>5.2570283424587192</v>
      </c>
      <c r="L278" s="40">
        <f t="shared" si="121"/>
        <v>0.74297165754128081</v>
      </c>
      <c r="M278" s="10">
        <f t="shared" si="138"/>
        <v>5.0568045231239198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13.852129538284949</v>
      </c>
      <c r="Q278" s="42">
        <f t="shared" si="140"/>
        <v>0.12313825173983983</v>
      </c>
      <c r="R278" s="4">
        <f t="shared" si="141"/>
        <v>70647.910208832574</v>
      </c>
      <c r="S278">
        <f t="shared" si="122"/>
        <v>7.064791020883257E-5</v>
      </c>
      <c r="T278" s="41">
        <f t="shared" si="123"/>
        <v>1.0915646183305126E-4</v>
      </c>
      <c r="U278" s="42">
        <f t="shared" si="142"/>
        <v>0.12678120726526049</v>
      </c>
      <c r="V278" s="42">
        <f t="shared" si="143"/>
        <v>0.45405125381447564</v>
      </c>
      <c r="W278" s="42">
        <f t="shared" si="144"/>
        <v>0.4498526934355091</v>
      </c>
      <c r="X278" s="42">
        <f t="shared" si="145"/>
        <v>4.1985603789665427E-3</v>
      </c>
      <c r="Y278" s="42">
        <f t="shared" si="119"/>
        <v>1.6733910262002394E-3</v>
      </c>
      <c r="Z278" s="10">
        <f t="shared" si="146"/>
        <v>15.330205817403627</v>
      </c>
      <c r="AA278">
        <f t="shared" si="124"/>
        <v>5057259.1890783049</v>
      </c>
      <c r="AB278" s="10">
        <f t="shared" si="125"/>
        <v>5.0572591890783052</v>
      </c>
      <c r="AC278" s="10">
        <f t="shared" si="126"/>
        <v>4.9562591890783052</v>
      </c>
      <c r="AD278" s="3">
        <f t="shared" si="127"/>
        <v>718.81931676262582</v>
      </c>
      <c r="AI278" s="94">
        <f t="shared" si="128"/>
        <v>0.4498526934355091</v>
      </c>
    </row>
    <row r="279" spans="2:35">
      <c r="B279" s="39">
        <f t="shared" si="129"/>
        <v>251</v>
      </c>
      <c r="C279" s="42">
        <f t="shared" si="130"/>
        <v>1.6673141486793137</v>
      </c>
      <c r="D279" s="10">
        <f t="shared" si="131"/>
        <v>3.8726858513204636</v>
      </c>
      <c r="E279" s="40">
        <f t="shared" si="132"/>
        <v>23.334628297359071</v>
      </c>
      <c r="F279" s="40">
        <f t="shared" si="133"/>
        <v>31.08</v>
      </c>
      <c r="G279" s="3">
        <f t="shared" si="134"/>
        <v>213.06148681056729</v>
      </c>
      <c r="H279" s="3">
        <f t="shared" si="135"/>
        <v>81.256230789298584</v>
      </c>
      <c r="I279">
        <f t="shared" si="120"/>
        <v>8.1256230789298584E-5</v>
      </c>
      <c r="J279" s="4">
        <f t="shared" si="136"/>
        <v>427.65313096615233</v>
      </c>
      <c r="K279" s="40">
        <f t="shared" si="137"/>
        <v>5.2630195470803711</v>
      </c>
      <c r="L279" s="40">
        <f t="shared" si="121"/>
        <v>0.73698045291962888</v>
      </c>
      <c r="M279" s="10">
        <f t="shared" si="138"/>
        <v>5.0572591890783052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13.8525268306337</v>
      </c>
      <c r="Q279" s="42">
        <f t="shared" si="140"/>
        <v>0.1236177805602874</v>
      </c>
      <c r="R279" s="4">
        <f t="shared" si="141"/>
        <v>70526.570534052531</v>
      </c>
      <c r="S279">
        <f t="shared" si="122"/>
        <v>7.0526570534052533E-5</v>
      </c>
      <c r="T279" s="41">
        <f t="shared" si="123"/>
        <v>1.092778015078313E-4</v>
      </c>
      <c r="U279" s="42">
        <f t="shared" si="142"/>
        <v>0.12656345715188397</v>
      </c>
      <c r="V279" s="42">
        <f t="shared" si="143"/>
        <v>0.4540918169908621</v>
      </c>
      <c r="W279" s="42">
        <f t="shared" si="144"/>
        <v>0.4498939647776774</v>
      </c>
      <c r="X279" s="42">
        <f t="shared" si="145"/>
        <v>4.197852213184694E-3</v>
      </c>
      <c r="Y279" s="42">
        <f t="shared" si="119"/>
        <v>1.675404017320441E-3</v>
      </c>
      <c r="Z279" s="10">
        <f t="shared" si="146"/>
        <v>15.331604353335884</v>
      </c>
      <c r="AA279">
        <f t="shared" si="124"/>
        <v>5057711.3360780301</v>
      </c>
      <c r="AB279" s="10">
        <f t="shared" si="125"/>
        <v>5.0577113360780297</v>
      </c>
      <c r="AC279" s="10">
        <f t="shared" si="126"/>
        <v>4.9567113360780297</v>
      </c>
      <c r="AD279" s="3">
        <f t="shared" si="127"/>
        <v>718.88489283220156</v>
      </c>
      <c r="AI279" s="94">
        <f t="shared" si="128"/>
        <v>0.4498939647776774</v>
      </c>
    </row>
    <row r="280" spans="2:35">
      <c r="B280" s="39">
        <f t="shared" si="129"/>
        <v>252</v>
      </c>
      <c r="C280" s="42">
        <f t="shared" si="130"/>
        <v>1.6739568345306257</v>
      </c>
      <c r="D280" s="10">
        <f t="shared" si="131"/>
        <v>3.8660431654691507</v>
      </c>
      <c r="E280" s="40">
        <f t="shared" si="132"/>
        <v>23.347913669061697</v>
      </c>
      <c r="F280" s="40">
        <f t="shared" si="133"/>
        <v>31.08</v>
      </c>
      <c r="G280" s="3">
        <f t="shared" si="134"/>
        <v>213.0083453237568</v>
      </c>
      <c r="H280" s="3">
        <f t="shared" si="135"/>
        <v>81.256230789298584</v>
      </c>
      <c r="I280">
        <f t="shared" si="120"/>
        <v>8.1256230789298584E-5</v>
      </c>
      <c r="J280" s="4">
        <f t="shared" si="136"/>
        <v>428.14023091887668</v>
      </c>
      <c r="K280" s="40">
        <f t="shared" si="137"/>
        <v>5.2690141637146013</v>
      </c>
      <c r="L280" s="40">
        <f t="shared" si="121"/>
        <v>0.7309858362853987</v>
      </c>
      <c r="M280" s="10">
        <f t="shared" si="138"/>
        <v>5.0577113360780297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13.852921897769377</v>
      </c>
      <c r="Q280" s="42">
        <f t="shared" si="140"/>
        <v>0.12409729570520289</v>
      </c>
      <c r="R280" s="4">
        <f t="shared" si="141"/>
        <v>70405.223544252571</v>
      </c>
      <c r="S280">
        <f t="shared" si="122"/>
        <v>7.0405223544252568E-5</v>
      </c>
      <c r="T280" s="41">
        <f t="shared" si="123"/>
        <v>1.0939914849763127E-4</v>
      </c>
      <c r="U280" s="42">
        <f t="shared" si="142"/>
        <v>0.12634569391133843</v>
      </c>
      <c r="V280" s="42">
        <f t="shared" si="143"/>
        <v>0.45413214338394586</v>
      </c>
      <c r="W280" s="42">
        <f t="shared" si="144"/>
        <v>0.44993500746705439</v>
      </c>
      <c r="X280" s="42">
        <f t="shared" si="145"/>
        <v>4.1971359168914701E-3</v>
      </c>
      <c r="Y280" s="42">
        <f t="shared" si="119"/>
        <v>1.6774166075578592E-3</v>
      </c>
      <c r="Z280" s="10">
        <f t="shared" si="146"/>
        <v>15.332995097253239</v>
      </c>
      <c r="AA280">
        <f t="shared" si="124"/>
        <v>5058160.9639174826</v>
      </c>
      <c r="AB280" s="10">
        <f t="shared" si="125"/>
        <v>5.0581609639174827</v>
      </c>
      <c r="AC280" s="10">
        <f t="shared" si="126"/>
        <v>4.9571609639174827</v>
      </c>
      <c r="AD280" s="3">
        <f t="shared" si="127"/>
        <v>718.95010354133183</v>
      </c>
      <c r="AI280" s="94">
        <f t="shared" si="128"/>
        <v>0.44993500746705439</v>
      </c>
    </row>
    <row r="281" spans="2:35">
      <c r="B281" s="39">
        <f t="shared" si="129"/>
        <v>253</v>
      </c>
      <c r="C281" s="42">
        <f t="shared" si="130"/>
        <v>1.6805995203819377</v>
      </c>
      <c r="D281" s="10">
        <f t="shared" si="131"/>
        <v>3.8594004796178378</v>
      </c>
      <c r="E281" s="40">
        <f t="shared" si="132"/>
        <v>23.361199040764323</v>
      </c>
      <c r="F281" s="40">
        <f t="shared" si="133"/>
        <v>31.08</v>
      </c>
      <c r="G281" s="3">
        <f t="shared" si="134"/>
        <v>212.95520383694631</v>
      </c>
      <c r="H281" s="3">
        <f t="shared" si="135"/>
        <v>81.256230789298584</v>
      </c>
      <c r="I281">
        <f t="shared" si="120"/>
        <v>8.1256230789298584E-5</v>
      </c>
      <c r="J281" s="4">
        <f t="shared" si="136"/>
        <v>428.62760811888262</v>
      </c>
      <c r="K281" s="40">
        <f t="shared" si="137"/>
        <v>5.2750121923614097</v>
      </c>
      <c r="L281" s="40">
        <f t="shared" si="121"/>
        <v>0.72498780763859028</v>
      </c>
      <c r="M281" s="10">
        <f t="shared" si="138"/>
        <v>5.0581609639174827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13.85331473991795</v>
      </c>
      <c r="Q281" s="42">
        <f t="shared" si="140"/>
        <v>0.12457679725237927</v>
      </c>
      <c r="R281" s="4">
        <f t="shared" si="141"/>
        <v>70283.869283632666</v>
      </c>
      <c r="S281">
        <f t="shared" si="122"/>
        <v>7.028386928363267E-5</v>
      </c>
      <c r="T281" s="41">
        <f t="shared" si="123"/>
        <v>1.0952050275825116E-4</v>
      </c>
      <c r="U281" s="42">
        <f t="shared" si="142"/>
        <v>0.12612791762294298</v>
      </c>
      <c r="V281" s="42">
        <f t="shared" si="143"/>
        <v>0.45417223297371762</v>
      </c>
      <c r="W281" s="42">
        <f t="shared" si="144"/>
        <v>0.44997582148497567</v>
      </c>
      <c r="X281" s="42">
        <f t="shared" si="145"/>
        <v>4.1964114887419468E-3</v>
      </c>
      <c r="Y281" s="42">
        <f t="shared" si="119"/>
        <v>1.6794287933592997E-3</v>
      </c>
      <c r="Z281" s="10">
        <f t="shared" si="146"/>
        <v>15.33437804852273</v>
      </c>
      <c r="AA281">
        <f t="shared" si="124"/>
        <v>5058608.0723920269</v>
      </c>
      <c r="AB281" s="10">
        <f t="shared" si="125"/>
        <v>5.058608072392027</v>
      </c>
      <c r="AC281" s="10">
        <f t="shared" si="126"/>
        <v>4.9576080723920271</v>
      </c>
      <c r="AD281" s="3">
        <f t="shared" si="127"/>
        <v>719.01494886033743</v>
      </c>
      <c r="AI281" s="94">
        <f t="shared" si="128"/>
        <v>0.44997582148497567</v>
      </c>
    </row>
    <row r="282" spans="2:35">
      <c r="B282" s="39">
        <f t="shared" si="129"/>
        <v>254</v>
      </c>
      <c r="C282" s="42">
        <f t="shared" si="130"/>
        <v>1.6872422062332497</v>
      </c>
      <c r="D282" s="10">
        <f t="shared" si="131"/>
        <v>3.8527577937665249</v>
      </c>
      <c r="E282" s="40">
        <f t="shared" si="132"/>
        <v>23.374484412466948</v>
      </c>
      <c r="F282" s="40">
        <f t="shared" si="133"/>
        <v>31.08</v>
      </c>
      <c r="G282" s="3">
        <f t="shared" si="134"/>
        <v>212.90206235013582</v>
      </c>
      <c r="H282" s="3">
        <f t="shared" si="135"/>
        <v>81.256230789298584</v>
      </c>
      <c r="I282">
        <f t="shared" si="120"/>
        <v>8.1256230789298584E-5</v>
      </c>
      <c r="J282" s="4">
        <f t="shared" si="136"/>
        <v>429.11526256617014</v>
      </c>
      <c r="K282" s="40">
        <f t="shared" si="137"/>
        <v>5.2810136330207982</v>
      </c>
      <c r="L282" s="40">
        <f t="shared" si="121"/>
        <v>0.71898636697920182</v>
      </c>
      <c r="M282" s="10">
        <f t="shared" si="138"/>
        <v>5.058608072392027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13.853705357303935</v>
      </c>
      <c r="Q282" s="42">
        <f t="shared" si="140"/>
        <v>0.12505628527958854</v>
      </c>
      <c r="R282" s="4">
        <f t="shared" si="141"/>
        <v>70162.507796392834</v>
      </c>
      <c r="S282">
        <f t="shared" si="122"/>
        <v>7.0162507796392836E-5</v>
      </c>
      <c r="T282" s="41">
        <f t="shared" si="123"/>
        <v>1.09641864245491E-4</v>
      </c>
      <c r="U282" s="42">
        <f t="shared" si="142"/>
        <v>0.12591012836601675</v>
      </c>
      <c r="V282" s="42">
        <f t="shared" si="143"/>
        <v>0.45421208574031113</v>
      </c>
      <c r="W282" s="42">
        <f t="shared" si="144"/>
        <v>0.45001640681286603</v>
      </c>
      <c r="X282" s="42">
        <f t="shared" si="145"/>
        <v>4.1956789274451012E-3</v>
      </c>
      <c r="Y282" s="42">
        <f t="shared" si="119"/>
        <v>1.6814405711710239E-3</v>
      </c>
      <c r="Z282" s="10">
        <f t="shared" si="146"/>
        <v>15.335753206514571</v>
      </c>
      <c r="AA282">
        <f t="shared" si="124"/>
        <v>5059052.6612980515</v>
      </c>
      <c r="AB282" s="10">
        <f t="shared" si="125"/>
        <v>5.0590526612980513</v>
      </c>
      <c r="AC282" s="10">
        <f t="shared" si="126"/>
        <v>4.9580526612980513</v>
      </c>
      <c r="AD282" s="3">
        <f t="shared" si="127"/>
        <v>719.07942875968843</v>
      </c>
      <c r="AI282" s="94">
        <f t="shared" si="128"/>
        <v>0.45001640681286603</v>
      </c>
    </row>
    <row r="283" spans="2:35">
      <c r="B283" s="39">
        <f t="shared" si="129"/>
        <v>255</v>
      </c>
      <c r="C283" s="42">
        <f t="shared" si="130"/>
        <v>1.6938848920845617</v>
      </c>
      <c r="D283" s="10">
        <f t="shared" si="131"/>
        <v>3.8461151079152121</v>
      </c>
      <c r="E283" s="40">
        <f t="shared" si="132"/>
        <v>23.387769784169574</v>
      </c>
      <c r="F283" s="40">
        <f t="shared" si="133"/>
        <v>31.08</v>
      </c>
      <c r="G283" s="3">
        <f t="shared" si="134"/>
        <v>212.84892086332533</v>
      </c>
      <c r="H283" s="3">
        <f t="shared" si="135"/>
        <v>81.256230789298584</v>
      </c>
      <c r="I283">
        <f t="shared" si="120"/>
        <v>8.1256230789298584E-5</v>
      </c>
      <c r="J283" s="4">
        <f t="shared" si="136"/>
        <v>429.60319426073931</v>
      </c>
      <c r="K283" s="40">
        <f t="shared" si="137"/>
        <v>5.2870184856927658</v>
      </c>
      <c r="L283" s="40">
        <f t="shared" si="121"/>
        <v>0.71298151430723422</v>
      </c>
      <c r="M283" s="10">
        <f t="shared" si="138"/>
        <v>5.0590526612980513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13.854093750150417</v>
      </c>
      <c r="Q283" s="42">
        <f t="shared" si="140"/>
        <v>0.12553575986458188</v>
      </c>
      <c r="R283" s="4">
        <f t="shared" si="141"/>
        <v>70041.139126733047</v>
      </c>
      <c r="S283">
        <f t="shared" si="122"/>
        <v>7.0041139126733045E-5</v>
      </c>
      <c r="T283" s="41">
        <f t="shared" si="123"/>
        <v>1.0976323291515079E-4</v>
      </c>
      <c r="U283" s="42">
        <f t="shared" si="142"/>
        <v>0.12569232621987877</v>
      </c>
      <c r="V283" s="42">
        <f t="shared" si="143"/>
        <v>0.4542517016642405</v>
      </c>
      <c r="W283" s="42">
        <f t="shared" si="144"/>
        <v>0.4500567634322431</v>
      </c>
      <c r="X283" s="42">
        <f t="shared" si="145"/>
        <v>4.1949382319974027E-3</v>
      </c>
      <c r="Y283" s="42">
        <f t="shared" si="119"/>
        <v>1.6834519374388836E-3</v>
      </c>
      <c r="Z283" s="10">
        <f t="shared" si="146"/>
        <v>15.337120570603329</v>
      </c>
      <c r="AA283">
        <f t="shared" si="124"/>
        <v>5059494.7304333551</v>
      </c>
      <c r="AB283" s="10">
        <f t="shared" si="125"/>
        <v>5.0594947304333555</v>
      </c>
      <c r="AC283" s="10">
        <f t="shared" si="126"/>
        <v>4.9584947304333555</v>
      </c>
      <c r="AD283" s="3">
        <f t="shared" si="127"/>
        <v>719.14354321005874</v>
      </c>
      <c r="AI283" s="94">
        <f t="shared" si="128"/>
        <v>0.4500567634322431</v>
      </c>
    </row>
    <row r="284" spans="2:35">
      <c r="B284" s="39">
        <f t="shared" si="129"/>
        <v>256</v>
      </c>
      <c r="C284" s="42">
        <f t="shared" si="130"/>
        <v>1.7005275779358737</v>
      </c>
      <c r="D284" s="10">
        <f t="shared" si="131"/>
        <v>3.8394724220638992</v>
      </c>
      <c r="E284" s="40">
        <f t="shared" si="132"/>
        <v>23.4010551558722</v>
      </c>
      <c r="F284" s="40">
        <f t="shared" si="133"/>
        <v>31.08</v>
      </c>
      <c r="G284" s="3">
        <f t="shared" si="134"/>
        <v>212.79577937651484</v>
      </c>
      <c r="H284" s="3">
        <f t="shared" si="135"/>
        <v>81.256230789298584</v>
      </c>
      <c r="I284">
        <f t="shared" si="120"/>
        <v>8.1256230789298584E-5</v>
      </c>
      <c r="J284" s="4">
        <f t="shared" si="136"/>
        <v>430.0914032025899</v>
      </c>
      <c r="K284" s="40">
        <f t="shared" si="137"/>
        <v>5.2930267503773107</v>
      </c>
      <c r="L284" s="40">
        <f t="shared" si="121"/>
        <v>0.70697324962268926</v>
      </c>
      <c r="M284" s="10">
        <f t="shared" si="138"/>
        <v>5.0594947304333555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13.854479918679408</v>
      </c>
      <c r="Q284" s="42">
        <f t="shared" si="140"/>
        <v>0.12601522108508975</v>
      </c>
      <c r="R284" s="4">
        <f t="shared" si="141"/>
        <v>69919.763318853336</v>
      </c>
      <c r="S284">
        <f t="shared" si="122"/>
        <v>6.9919763318853335E-5</v>
      </c>
      <c r="T284" s="41">
        <f t="shared" si="123"/>
        <v>1.098846087230305E-4</v>
      </c>
      <c r="U284" s="42">
        <f t="shared" si="142"/>
        <v>0.12547451126384823</v>
      </c>
      <c r="V284" s="42">
        <f t="shared" si="143"/>
        <v>0.45429108072560997</v>
      </c>
      <c r="W284" s="42">
        <f t="shared" si="144"/>
        <v>0.45009689132475234</v>
      </c>
      <c r="X284" s="42">
        <f t="shared" si="145"/>
        <v>4.1941894008576397E-3</v>
      </c>
      <c r="Y284" s="42">
        <f t="shared" si="119"/>
        <v>1.6854628886080599E-3</v>
      </c>
      <c r="Z284" s="10">
        <f t="shared" si="146"/>
        <v>15.338480140165499</v>
      </c>
      <c r="AA284">
        <f t="shared" si="124"/>
        <v>5059934.2795963576</v>
      </c>
      <c r="AB284" s="10">
        <f t="shared" si="125"/>
        <v>5.0599342795963578</v>
      </c>
      <c r="AC284" s="10">
        <f t="shared" si="126"/>
        <v>4.9589342795963578</v>
      </c>
      <c r="AD284" s="3">
        <f t="shared" si="127"/>
        <v>719.20729218221288</v>
      </c>
      <c r="AI284" s="94">
        <f t="shared" si="128"/>
        <v>0.45009689132475234</v>
      </c>
    </row>
    <row r="285" spans="2:35">
      <c r="B285" s="39">
        <f t="shared" si="129"/>
        <v>257</v>
      </c>
      <c r="C285" s="42">
        <f t="shared" si="130"/>
        <v>1.7071702637871857</v>
      </c>
      <c r="D285" s="10">
        <f t="shared" si="131"/>
        <v>3.8328297362125863</v>
      </c>
      <c r="E285" s="40">
        <f t="shared" si="132"/>
        <v>23.414340527574826</v>
      </c>
      <c r="F285" s="40">
        <f t="shared" si="133"/>
        <v>31.08</v>
      </c>
      <c r="G285" s="3">
        <f t="shared" si="134"/>
        <v>212.74263788970435</v>
      </c>
      <c r="H285" s="3">
        <f t="shared" si="135"/>
        <v>81.256230789298584</v>
      </c>
      <c r="I285">
        <f t="shared" si="120"/>
        <v>8.1256230789298584E-5</v>
      </c>
      <c r="J285" s="4">
        <f t="shared" si="136"/>
        <v>430.57988939172213</v>
      </c>
      <c r="K285" s="40">
        <f t="shared" si="137"/>
        <v>5.2990384270744357</v>
      </c>
      <c r="L285" s="40">
        <f t="shared" si="121"/>
        <v>0.70096157292556427</v>
      </c>
      <c r="M285" s="10">
        <f t="shared" si="138"/>
        <v>5.0599342795963578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13.854863863111133</v>
      </c>
      <c r="Q285" s="42">
        <f t="shared" si="140"/>
        <v>0.12649466901882214</v>
      </c>
      <c r="R285" s="4">
        <f t="shared" si="141"/>
        <v>69798.380416953689</v>
      </c>
      <c r="S285">
        <f t="shared" si="122"/>
        <v>6.9798380416953687E-5</v>
      </c>
      <c r="T285" s="41">
        <f t="shared" si="123"/>
        <v>1.1000599162493015E-4</v>
      </c>
      <c r="U285" s="42">
        <f t="shared" si="142"/>
        <v>0.12525668357724423</v>
      </c>
      <c r="V285" s="42">
        <f t="shared" si="143"/>
        <v>0.45433022290504343</v>
      </c>
      <c r="W285" s="42">
        <f t="shared" si="144"/>
        <v>0.45013679047209593</v>
      </c>
      <c r="X285" s="42">
        <f t="shared" si="145"/>
        <v>4.1934324329475081E-3</v>
      </c>
      <c r="Y285" s="42">
        <f t="shared" si="119"/>
        <v>1.687473421123283E-3</v>
      </c>
      <c r="Z285" s="10">
        <f t="shared" si="146"/>
        <v>15.339831914581449</v>
      </c>
      <c r="AA285">
        <f t="shared" si="124"/>
        <v>5060371.3085867325</v>
      </c>
      <c r="AB285" s="10">
        <f t="shared" si="125"/>
        <v>5.0603713085867321</v>
      </c>
      <c r="AC285" s="10">
        <f t="shared" si="126"/>
        <v>4.9593713085867321</v>
      </c>
      <c r="AD285" s="3">
        <f t="shared" si="127"/>
        <v>719.27067564709682</v>
      </c>
      <c r="AI285" s="94">
        <f t="shared" si="128"/>
        <v>0.45013679047209593</v>
      </c>
    </row>
    <row r="286" spans="2:35">
      <c r="B286" s="39">
        <f t="shared" si="129"/>
        <v>258</v>
      </c>
      <c r="C286" s="42">
        <f t="shared" si="130"/>
        <v>1.7138129496384977</v>
      </c>
      <c r="D286" s="10">
        <f t="shared" si="131"/>
        <v>3.8261870503612734</v>
      </c>
      <c r="E286" s="40">
        <f t="shared" si="132"/>
        <v>23.427625899277452</v>
      </c>
      <c r="F286" s="40">
        <f t="shared" si="133"/>
        <v>31.08</v>
      </c>
      <c r="G286" s="3">
        <f t="shared" si="134"/>
        <v>212.68949640289387</v>
      </c>
      <c r="H286" s="3">
        <f t="shared" si="135"/>
        <v>81.256230789298584</v>
      </c>
      <c r="I286">
        <f t="shared" si="120"/>
        <v>8.1256230789298584E-5</v>
      </c>
      <c r="J286" s="4">
        <f t="shared" si="136"/>
        <v>431.06865282813584</v>
      </c>
      <c r="K286" s="40">
        <f t="shared" si="137"/>
        <v>5.305053515784139</v>
      </c>
      <c r="L286" s="40">
        <f t="shared" si="121"/>
        <v>0.69494648421586103</v>
      </c>
      <c r="M286" s="10">
        <f t="shared" si="138"/>
        <v>5.0603713085867321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13.855245583664612</v>
      </c>
      <c r="Q286" s="42">
        <f t="shared" si="140"/>
        <v>0.12697410374346851</v>
      </c>
      <c r="R286" s="4">
        <f t="shared" si="141"/>
        <v>69676.990465234107</v>
      </c>
      <c r="S286">
        <f t="shared" si="122"/>
        <v>6.967699046523411E-5</v>
      </c>
      <c r="T286" s="41">
        <f t="shared" si="123"/>
        <v>1.1012738157664972E-4</v>
      </c>
      <c r="U286" s="42">
        <f t="shared" si="142"/>
        <v>0.12503884323938586</v>
      </c>
      <c r="V286" s="42">
        <f t="shared" si="143"/>
        <v>0.45436912818330999</v>
      </c>
      <c r="W286" s="42">
        <f t="shared" si="144"/>
        <v>0.45017646085608953</v>
      </c>
      <c r="X286" s="42">
        <f t="shared" si="145"/>
        <v>4.1926673272204562E-3</v>
      </c>
      <c r="Y286" s="42">
        <f t="shared" ref="Y286:Y349" si="149">IF((X286*(Q286-Q285)+Y285)&lt;0,0,X286*(Q286-Q285)+Y285)</f>
        <v>1.6894835314288429E-3</v>
      </c>
      <c r="Z286" s="10">
        <f t="shared" si="146"/>
        <v>15.341175893235471</v>
      </c>
      <c r="AA286">
        <f t="shared" si="124"/>
        <v>5060805.8172054198</v>
      </c>
      <c r="AB286" s="10">
        <f t="shared" si="125"/>
        <v>5.06080581720542</v>
      </c>
      <c r="AC286" s="10">
        <f t="shared" si="126"/>
        <v>4.95980581720542</v>
      </c>
      <c r="AD286" s="3">
        <f t="shared" si="127"/>
        <v>719.33369357584047</v>
      </c>
      <c r="AI286" s="94">
        <f t="shared" si="128"/>
        <v>0.45017646085608953</v>
      </c>
    </row>
    <row r="287" spans="2:35">
      <c r="B287" s="39">
        <f t="shared" si="129"/>
        <v>259</v>
      </c>
      <c r="C287" s="42">
        <f t="shared" si="130"/>
        <v>1.7204556354898097</v>
      </c>
      <c r="D287" s="10">
        <f t="shared" si="131"/>
        <v>3.8195443645099605</v>
      </c>
      <c r="E287" s="40">
        <f t="shared" si="132"/>
        <v>23.440911270980077</v>
      </c>
      <c r="F287" s="40">
        <f t="shared" si="133"/>
        <v>31.08</v>
      </c>
      <c r="G287" s="3">
        <f t="shared" si="134"/>
        <v>212.63635491608338</v>
      </c>
      <c r="H287" s="3">
        <f t="shared" si="135"/>
        <v>81.256230789298584</v>
      </c>
      <c r="I287">
        <f t="shared" si="120"/>
        <v>8.1256230789298584E-5</v>
      </c>
      <c r="J287" s="4">
        <f t="shared" si="136"/>
        <v>431.55769351183113</v>
      </c>
      <c r="K287" s="40">
        <f t="shared" si="137"/>
        <v>5.3110720165064205</v>
      </c>
      <c r="L287" s="40">
        <f t="shared" si="121"/>
        <v>0.68892798349357953</v>
      </c>
      <c r="M287" s="10">
        <f t="shared" si="138"/>
        <v>5.06080581720542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13.855625080557655</v>
      </c>
      <c r="Q287" s="42">
        <f t="shared" si="140"/>
        <v>0.12745352533669804</v>
      </c>
      <c r="R287" s="4">
        <f t="shared" si="141"/>
        <v>69555.593507894591</v>
      </c>
      <c r="S287">
        <f t="shared" si="122"/>
        <v>6.9555593507894585E-5</v>
      </c>
      <c r="T287" s="41">
        <f t="shared" si="123"/>
        <v>1.1024877853398925E-4</v>
      </c>
      <c r="U287" s="42">
        <f t="shared" si="142"/>
        <v>0.12482099032959222</v>
      </c>
      <c r="V287" s="42">
        <f t="shared" si="143"/>
        <v>0.45440779654105856</v>
      </c>
      <c r="W287" s="42">
        <f t="shared" si="144"/>
        <v>0.45021590245866394</v>
      </c>
      <c r="X287" s="42">
        <f t="shared" si="145"/>
        <v>4.1918940823946205E-3</v>
      </c>
      <c r="Y287" s="42">
        <f t="shared" si="149"/>
        <v>1.6914932159684739E-3</v>
      </c>
      <c r="Z287" s="10">
        <f t="shared" si="146"/>
        <v>15.342512075514682</v>
      </c>
      <c r="AA287">
        <f t="shared" si="124"/>
        <v>5061237.8052542759</v>
      </c>
      <c r="AB287" s="10">
        <f t="shared" si="125"/>
        <v>5.0612378052542759</v>
      </c>
      <c r="AC287" s="10">
        <f t="shared" si="126"/>
        <v>4.9602378052542759</v>
      </c>
      <c r="AD287" s="3">
        <f t="shared" si="127"/>
        <v>719.39634593970641</v>
      </c>
      <c r="AI287" s="94">
        <f t="shared" si="128"/>
        <v>0.45021590245866394</v>
      </c>
    </row>
    <row r="288" spans="2:35">
      <c r="B288" s="39">
        <f t="shared" si="129"/>
        <v>260</v>
      </c>
      <c r="C288" s="42">
        <f t="shared" si="130"/>
        <v>1.7270983213411217</v>
      </c>
      <c r="D288" s="10">
        <f t="shared" si="131"/>
        <v>3.8129016786586476</v>
      </c>
      <c r="E288" s="40">
        <f t="shared" si="132"/>
        <v>23.454196642682703</v>
      </c>
      <c r="F288" s="40">
        <f t="shared" si="133"/>
        <v>31.08</v>
      </c>
      <c r="G288" s="3">
        <f t="shared" si="134"/>
        <v>212.58321342927289</v>
      </c>
      <c r="H288" s="3">
        <f t="shared" si="135"/>
        <v>81.256230789298584</v>
      </c>
      <c r="I288">
        <f t="shared" si="120"/>
        <v>8.1256230789298584E-5</v>
      </c>
      <c r="J288" s="4">
        <f t="shared" si="136"/>
        <v>432.04701144280801</v>
      </c>
      <c r="K288" s="40">
        <f t="shared" si="137"/>
        <v>5.317093929241282</v>
      </c>
      <c r="L288" s="40">
        <f t="shared" si="121"/>
        <v>0.68290607075871801</v>
      </c>
      <c r="M288" s="10">
        <f t="shared" si="138"/>
        <v>5.0612378052542759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13.856002354006556</v>
      </c>
      <c r="Q288" s="42">
        <f t="shared" si="140"/>
        <v>0.12793293387615973</v>
      </c>
      <c r="R288" s="4">
        <f t="shared" si="141"/>
        <v>69434.189589135116</v>
      </c>
      <c r="S288">
        <f t="shared" si="122"/>
        <v>6.9434189589135122E-5</v>
      </c>
      <c r="T288" s="41">
        <f t="shared" si="123"/>
        <v>1.1037018245274871E-4</v>
      </c>
      <c r="U288" s="42">
        <f t="shared" si="142"/>
        <v>0.12460312492718242</v>
      </c>
      <c r="V288" s="42">
        <f t="shared" si="143"/>
        <v>0.45444622795921225</v>
      </c>
      <c r="W288" s="42">
        <f t="shared" si="144"/>
        <v>0.45025511526183304</v>
      </c>
      <c r="X288" s="42">
        <f t="shared" si="145"/>
        <v>4.1911126973792068E-3</v>
      </c>
      <c r="Y288" s="42">
        <f t="shared" si="149"/>
        <v>1.6935024711854437E-3</v>
      </c>
      <c r="Z288" s="10">
        <f t="shared" si="146"/>
        <v>15.343840460809783</v>
      </c>
      <c r="AA288">
        <f t="shared" si="124"/>
        <v>5061667.2725363141</v>
      </c>
      <c r="AB288" s="10">
        <f t="shared" si="125"/>
        <v>5.0616672725363143</v>
      </c>
      <c r="AC288" s="10">
        <f t="shared" si="126"/>
        <v>4.9606672725363143</v>
      </c>
      <c r="AD288" s="3">
        <f t="shared" si="127"/>
        <v>719.45863271012536</v>
      </c>
      <c r="AI288" s="94">
        <f t="shared" si="128"/>
        <v>0.45025511526183304</v>
      </c>
    </row>
    <row r="289" spans="2:35">
      <c r="B289" s="39">
        <f t="shared" si="129"/>
        <v>261</v>
      </c>
      <c r="C289" s="42">
        <f t="shared" si="130"/>
        <v>1.7337410071924337</v>
      </c>
      <c r="D289" s="10">
        <f t="shared" si="131"/>
        <v>3.8062589928073347</v>
      </c>
      <c r="E289" s="40">
        <f t="shared" si="132"/>
        <v>23.467482014385329</v>
      </c>
      <c r="F289" s="40">
        <f t="shared" si="133"/>
        <v>31.08</v>
      </c>
      <c r="G289" s="3">
        <f t="shared" si="134"/>
        <v>212.5300719424624</v>
      </c>
      <c r="H289" s="3">
        <f t="shared" si="135"/>
        <v>81.256230789298584</v>
      </c>
      <c r="I289">
        <f t="shared" si="120"/>
        <v>8.1256230789298584E-5</v>
      </c>
      <c r="J289" s="4">
        <f t="shared" si="136"/>
        <v>432.53660662106648</v>
      </c>
      <c r="K289" s="40">
        <f t="shared" si="137"/>
        <v>5.3231192539887218</v>
      </c>
      <c r="L289" s="40">
        <f t="shared" si="121"/>
        <v>0.67688074601127823</v>
      </c>
      <c r="M289" s="10">
        <f t="shared" si="138"/>
        <v>5.0616672725363143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13.856377404226309</v>
      </c>
      <c r="Q289" s="42">
        <f t="shared" si="140"/>
        <v>0.1284123294394825</v>
      </c>
      <c r="R289" s="4">
        <f t="shared" si="141"/>
        <v>69312.778753155682</v>
      </c>
      <c r="S289">
        <f t="shared" si="122"/>
        <v>6.9312778753155687E-5</v>
      </c>
      <c r="T289" s="41">
        <f t="shared" si="123"/>
        <v>1.1049159328872815E-4</v>
      </c>
      <c r="U289" s="42">
        <f t="shared" si="142"/>
        <v>0.12438524711147551</v>
      </c>
      <c r="V289" s="42">
        <f t="shared" si="143"/>
        <v>0.45448442241885262</v>
      </c>
      <c r="W289" s="42">
        <f t="shared" si="144"/>
        <v>0.45029409924771585</v>
      </c>
      <c r="X289" s="42">
        <f t="shared" si="145"/>
        <v>4.1903231711367672E-3</v>
      </c>
      <c r="Y289" s="42">
        <f t="shared" si="149"/>
        <v>1.6955112935225752E-3</v>
      </c>
      <c r="Z289" s="10">
        <f t="shared" si="146"/>
        <v>15.345161048515205</v>
      </c>
      <c r="AA289">
        <f t="shared" si="124"/>
        <v>5062094.2188557535</v>
      </c>
      <c r="AB289" s="10">
        <f t="shared" si="125"/>
        <v>5.0620942188557532</v>
      </c>
      <c r="AC289" s="10">
        <f t="shared" si="126"/>
        <v>4.9610942188557532</v>
      </c>
      <c r="AD289" s="3">
        <f t="shared" si="127"/>
        <v>719.52055385870244</v>
      </c>
      <c r="AI289" s="94">
        <f t="shared" si="128"/>
        <v>0.45029409924771585</v>
      </c>
    </row>
    <row r="290" spans="2:35">
      <c r="B290" s="39">
        <f t="shared" si="129"/>
        <v>262</v>
      </c>
      <c r="C290" s="42">
        <f t="shared" si="130"/>
        <v>1.7403836930437457</v>
      </c>
      <c r="D290" s="10">
        <f t="shared" si="131"/>
        <v>3.7996163069560218</v>
      </c>
      <c r="E290" s="40">
        <f t="shared" si="132"/>
        <v>23.480767386087955</v>
      </c>
      <c r="F290" s="40">
        <f t="shared" si="133"/>
        <v>31.08</v>
      </c>
      <c r="G290" s="3">
        <f t="shared" si="134"/>
        <v>212.47693045565191</v>
      </c>
      <c r="H290" s="3">
        <f t="shared" si="135"/>
        <v>81.256230789298584</v>
      </c>
      <c r="I290">
        <f t="shared" si="120"/>
        <v>8.1256230789298584E-5</v>
      </c>
      <c r="J290" s="4">
        <f t="shared" si="136"/>
        <v>433.02647904660654</v>
      </c>
      <c r="K290" s="40">
        <f t="shared" si="137"/>
        <v>5.3291479907487407</v>
      </c>
      <c r="L290" s="40">
        <f t="shared" si="121"/>
        <v>0.67085200925125932</v>
      </c>
      <c r="M290" s="10">
        <f t="shared" si="138"/>
        <v>5.0620942188557532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13.856750231430656</v>
      </c>
      <c r="Q290" s="42">
        <f t="shared" si="140"/>
        <v>0.12889171210427533</v>
      </c>
      <c r="R290" s="4">
        <f t="shared" si="141"/>
        <v>69191.361044156307</v>
      </c>
      <c r="S290">
        <f t="shared" si="122"/>
        <v>6.9191361044156305E-5</v>
      </c>
      <c r="T290" s="41">
        <f t="shared" si="123"/>
        <v>1.1061301099772753E-4</v>
      </c>
      <c r="U290" s="42">
        <f t="shared" si="142"/>
        <v>0.1241673569617907</v>
      </c>
      <c r="V290" s="42">
        <f t="shared" si="143"/>
        <v>0.45452237990078515</v>
      </c>
      <c r="W290" s="42">
        <f t="shared" si="144"/>
        <v>0.45033285439854065</v>
      </c>
      <c r="X290" s="42">
        <f t="shared" si="145"/>
        <v>4.1895255022444955E-3</v>
      </c>
      <c r="Y290" s="42">
        <f t="shared" si="149"/>
        <v>1.6975196794220587E-3</v>
      </c>
      <c r="Z290" s="10">
        <f t="shared" si="146"/>
        <v>15.346473838027364</v>
      </c>
      <c r="AA290">
        <f t="shared" si="124"/>
        <v>5062518.6440174542</v>
      </c>
      <c r="AB290" s="10">
        <f t="shared" si="125"/>
        <v>5.0625186440174543</v>
      </c>
      <c r="AC290" s="10">
        <f t="shared" si="126"/>
        <v>4.9615186440174543</v>
      </c>
      <c r="AD290" s="3">
        <f t="shared" si="127"/>
        <v>719.58210935713623</v>
      </c>
      <c r="AI290" s="94">
        <f t="shared" si="128"/>
        <v>0.45033285439854065</v>
      </c>
    </row>
    <row r="291" spans="2:35">
      <c r="B291" s="39">
        <f t="shared" si="129"/>
        <v>263</v>
      </c>
      <c r="C291" s="42">
        <f t="shared" si="130"/>
        <v>1.7470263788950577</v>
      </c>
      <c r="D291" s="10">
        <f t="shared" si="131"/>
        <v>3.7929736211047089</v>
      </c>
      <c r="E291" s="40">
        <f t="shared" si="132"/>
        <v>23.49405275779058</v>
      </c>
      <c r="F291" s="40">
        <f t="shared" si="133"/>
        <v>31.08</v>
      </c>
      <c r="G291" s="3">
        <f t="shared" si="134"/>
        <v>212.42378896884142</v>
      </c>
      <c r="H291" s="3">
        <f t="shared" si="135"/>
        <v>81.256230789298584</v>
      </c>
      <c r="I291">
        <f t="shared" si="120"/>
        <v>8.1256230789298584E-5</v>
      </c>
      <c r="J291" s="4">
        <f t="shared" si="136"/>
        <v>433.51662871942813</v>
      </c>
      <c r="K291" s="40">
        <f t="shared" si="137"/>
        <v>5.3351801395213387</v>
      </c>
      <c r="L291" s="40">
        <f t="shared" si="121"/>
        <v>0.66481986047866126</v>
      </c>
      <c r="M291" s="10">
        <f t="shared" si="138"/>
        <v>5.0625186440174543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13.857120835831582</v>
      </c>
      <c r="Q291" s="42">
        <f t="shared" si="140"/>
        <v>0.12937108194812741</v>
      </c>
      <c r="R291" s="4">
        <f t="shared" si="141"/>
        <v>69069.936506336991</v>
      </c>
      <c r="S291">
        <f t="shared" si="122"/>
        <v>6.9069936506336996E-5</v>
      </c>
      <c r="T291" s="41">
        <f t="shared" si="123"/>
        <v>1.1073443553554684E-4</v>
      </c>
      <c r="U291" s="42">
        <f t="shared" si="142"/>
        <v>0.12394945455744703</v>
      </c>
      <c r="V291" s="42">
        <f t="shared" si="143"/>
        <v>0.45456010038649985</v>
      </c>
      <c r="W291" s="42">
        <f t="shared" si="144"/>
        <v>0.45037138069659421</v>
      </c>
      <c r="X291" s="42">
        <f t="shared" si="145"/>
        <v>4.18871968990564E-3</v>
      </c>
      <c r="Y291" s="42">
        <f t="shared" si="149"/>
        <v>1.699527625325749E-3</v>
      </c>
      <c r="Z291" s="10">
        <f t="shared" si="146"/>
        <v>15.347778828747305</v>
      </c>
      <c r="AA291">
        <f t="shared" si="124"/>
        <v>5062940.5478277756</v>
      </c>
      <c r="AB291" s="10">
        <f t="shared" si="125"/>
        <v>5.0629405478277754</v>
      </c>
      <c r="AC291" s="10">
        <f t="shared" si="126"/>
        <v>4.9619405478277754</v>
      </c>
      <c r="AD291" s="3">
        <f t="shared" si="127"/>
        <v>719.64329917734233</v>
      </c>
      <c r="AI291" s="94">
        <f t="shared" si="128"/>
        <v>0.45037138069659421</v>
      </c>
    </row>
    <row r="292" spans="2:35">
      <c r="B292" s="39">
        <f t="shared" si="129"/>
        <v>264</v>
      </c>
      <c r="C292" s="42">
        <f t="shared" si="130"/>
        <v>1.7536690647463697</v>
      </c>
      <c r="D292" s="10">
        <f t="shared" si="131"/>
        <v>3.786330935253396</v>
      </c>
      <c r="E292" s="40">
        <f t="shared" si="132"/>
        <v>23.507338129493206</v>
      </c>
      <c r="F292" s="40">
        <f t="shared" si="133"/>
        <v>31.08</v>
      </c>
      <c r="G292" s="3">
        <f t="shared" si="134"/>
        <v>212.37064748203093</v>
      </c>
      <c r="H292" s="3">
        <f t="shared" si="135"/>
        <v>81.256230789298584</v>
      </c>
      <c r="I292">
        <f t="shared" si="120"/>
        <v>8.1256230789298584E-5</v>
      </c>
      <c r="J292" s="4">
        <f t="shared" si="136"/>
        <v>434.00705563953113</v>
      </c>
      <c r="K292" s="40">
        <f t="shared" si="137"/>
        <v>5.3412157003065133</v>
      </c>
      <c r="L292" s="40">
        <f t="shared" si="121"/>
        <v>0.65878429969348673</v>
      </c>
      <c r="M292" s="10">
        <f t="shared" si="138"/>
        <v>5.0629405478277754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13.857489217640081</v>
      </c>
      <c r="Q292" s="42">
        <f t="shared" si="140"/>
        <v>0.12985043904860821</v>
      </c>
      <c r="R292" s="4">
        <f t="shared" si="141"/>
        <v>68948.505183897752</v>
      </c>
      <c r="S292">
        <f t="shared" si="122"/>
        <v>6.8948505183897757E-5</v>
      </c>
      <c r="T292" s="41">
        <f t="shared" si="123"/>
        <v>1.1085586685798608E-4</v>
      </c>
      <c r="U292" s="42">
        <f t="shared" si="142"/>
        <v>0.1237315399777637</v>
      </c>
      <c r="V292" s="42">
        <f t="shared" si="143"/>
        <v>0.45459758385712118</v>
      </c>
      <c r="W292" s="42">
        <f t="shared" si="144"/>
        <v>0.45040967812429905</v>
      </c>
      <c r="X292" s="42">
        <f t="shared" si="145"/>
        <v>4.1879057328221281E-3</v>
      </c>
      <c r="Y292" s="42">
        <f t="shared" si="149"/>
        <v>1.7015351276749215E-3</v>
      </c>
      <c r="Z292" s="10">
        <f t="shared" si="146"/>
        <v>15.349076020078433</v>
      </c>
      <c r="AA292">
        <f t="shared" si="124"/>
        <v>5063359.930093837</v>
      </c>
      <c r="AB292" s="10">
        <f t="shared" si="125"/>
        <v>5.0633599300938368</v>
      </c>
      <c r="AC292" s="10">
        <f t="shared" si="126"/>
        <v>4.9623599300938368</v>
      </c>
      <c r="AD292" s="3">
        <f t="shared" si="127"/>
        <v>719.70412329134695</v>
      </c>
      <c r="AI292" s="94">
        <f t="shared" si="128"/>
        <v>0.45040967812429905</v>
      </c>
    </row>
    <row r="293" spans="2:35">
      <c r="B293" s="39">
        <f t="shared" si="129"/>
        <v>265</v>
      </c>
      <c r="C293" s="42">
        <f t="shared" si="130"/>
        <v>1.7603117505976817</v>
      </c>
      <c r="D293" s="10">
        <f t="shared" si="131"/>
        <v>3.7796882494020831</v>
      </c>
      <c r="E293" s="40">
        <f t="shared" si="132"/>
        <v>23.520623501195832</v>
      </c>
      <c r="F293" s="40">
        <f t="shared" si="133"/>
        <v>31.08</v>
      </c>
      <c r="G293" s="3">
        <f t="shared" si="134"/>
        <v>212.31750599522044</v>
      </c>
      <c r="H293" s="3">
        <f t="shared" si="135"/>
        <v>81.256230789298584</v>
      </c>
      <c r="I293">
        <f t="shared" si="120"/>
        <v>8.1256230789298584E-5</v>
      </c>
      <c r="J293" s="4">
        <f t="shared" si="136"/>
        <v>434.49775980691589</v>
      </c>
      <c r="K293" s="40">
        <f t="shared" si="137"/>
        <v>5.3472546731042696</v>
      </c>
      <c r="L293" s="40">
        <f t="shared" si="121"/>
        <v>0.65274532689573039</v>
      </c>
      <c r="M293" s="10">
        <f t="shared" si="138"/>
        <v>5.0633599300938368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13.857855377065492</v>
      </c>
      <c r="Q293" s="42">
        <f t="shared" si="140"/>
        <v>0.13032978348326768</v>
      </c>
      <c r="R293" s="4">
        <f t="shared" si="141"/>
        <v>68827.067121038504</v>
      </c>
      <c r="S293">
        <f t="shared" si="122"/>
        <v>6.8827067121038501E-5</v>
      </c>
      <c r="T293" s="41">
        <f t="shared" si="123"/>
        <v>1.1097730492084533E-4</v>
      </c>
      <c r="U293" s="42">
        <f t="shared" si="142"/>
        <v>0.12351361330205965</v>
      </c>
      <c r="V293" s="42">
        <f t="shared" si="143"/>
        <v>0.45463483029457358</v>
      </c>
      <c r="W293" s="42">
        <f t="shared" si="144"/>
        <v>0.45044774666414694</v>
      </c>
      <c r="X293" s="42">
        <f t="shared" si="145"/>
        <v>4.1870836304266357E-3</v>
      </c>
      <c r="Y293" s="42">
        <f t="shared" si="149"/>
        <v>1.7035421829106202E-3</v>
      </c>
      <c r="Z293" s="10">
        <f t="shared" si="146"/>
        <v>15.3503654114296</v>
      </c>
      <c r="AA293">
        <f t="shared" si="124"/>
        <v>5063776.7906245207</v>
      </c>
      <c r="AB293" s="10">
        <f t="shared" si="125"/>
        <v>5.0637767906245204</v>
      </c>
      <c r="AC293" s="10">
        <f t="shared" si="126"/>
        <v>4.9627767906245204</v>
      </c>
      <c r="AD293" s="3">
        <f t="shared" si="127"/>
        <v>719.76458167143153</v>
      </c>
      <c r="AI293" s="94">
        <f t="shared" si="128"/>
        <v>0.45044774666414694</v>
      </c>
    </row>
    <row r="294" spans="2:35">
      <c r="B294" s="39">
        <f t="shared" si="129"/>
        <v>266</v>
      </c>
      <c r="C294" s="42">
        <f t="shared" si="130"/>
        <v>1.7669544364489937</v>
      </c>
      <c r="D294" s="10">
        <f t="shared" si="131"/>
        <v>3.7730455635507703</v>
      </c>
      <c r="E294" s="40">
        <f t="shared" si="132"/>
        <v>23.533908872898458</v>
      </c>
      <c r="F294" s="40">
        <f t="shared" si="133"/>
        <v>31.08</v>
      </c>
      <c r="G294" s="3">
        <f t="shared" si="134"/>
        <v>212.26436450840995</v>
      </c>
      <c r="H294" s="3">
        <f t="shared" si="135"/>
        <v>81.256230789298584</v>
      </c>
      <c r="I294">
        <f t="shared" si="120"/>
        <v>8.1256230789298584E-5</v>
      </c>
      <c r="J294" s="4">
        <f t="shared" si="136"/>
        <v>434.98874122158213</v>
      </c>
      <c r="K294" s="40">
        <f t="shared" si="137"/>
        <v>5.3532970579146033</v>
      </c>
      <c r="L294" s="40">
        <f t="shared" si="121"/>
        <v>0.64670294208539669</v>
      </c>
      <c r="M294" s="10">
        <f t="shared" si="138"/>
        <v>5.0637767906245204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13.858219314316393</v>
      </c>
      <c r="Q294" s="42">
        <f t="shared" si="140"/>
        <v>0.13080911532963627</v>
      </c>
      <c r="R294" s="4">
        <f t="shared" si="141"/>
        <v>68705.622361959337</v>
      </c>
      <c r="S294">
        <f t="shared" si="122"/>
        <v>6.8705622361959332E-5</v>
      </c>
      <c r="T294" s="41">
        <f t="shared" si="123"/>
        <v>1.110987496799245E-4</v>
      </c>
      <c r="U294" s="42">
        <f t="shared" si="142"/>
        <v>0.12329567460965411</v>
      </c>
      <c r="V294" s="42">
        <f t="shared" si="143"/>
        <v>0.4546718396798341</v>
      </c>
      <c r="W294" s="42">
        <f t="shared" si="144"/>
        <v>0.45048558629878954</v>
      </c>
      <c r="X294" s="42">
        <f t="shared" si="145"/>
        <v>4.1862533810445579E-3</v>
      </c>
      <c r="Y294" s="42">
        <f t="shared" si="149"/>
        <v>1.705548787473123E-3</v>
      </c>
      <c r="Z294" s="10">
        <f t="shared" si="146"/>
        <v>15.351647002210278</v>
      </c>
      <c r="AA294">
        <f t="shared" si="124"/>
        <v>5064191.1292289095</v>
      </c>
      <c r="AB294" s="10">
        <f t="shared" si="125"/>
        <v>5.0641911292289095</v>
      </c>
      <c r="AC294" s="10">
        <f t="shared" si="126"/>
        <v>4.9631911292289095</v>
      </c>
      <c r="AD294" s="3">
        <f t="shared" si="127"/>
        <v>719.82467428990708</v>
      </c>
      <c r="AI294" s="94">
        <f t="shared" si="128"/>
        <v>0.45048558629878954</v>
      </c>
    </row>
    <row r="295" spans="2:35">
      <c r="B295" s="39">
        <f t="shared" si="129"/>
        <v>267</v>
      </c>
      <c r="C295" s="42">
        <f t="shared" si="130"/>
        <v>1.7735971223003058</v>
      </c>
      <c r="D295" s="10">
        <f t="shared" si="131"/>
        <v>3.7664028776994574</v>
      </c>
      <c r="E295" s="40">
        <f t="shared" si="132"/>
        <v>23.547194244601084</v>
      </c>
      <c r="F295" s="40">
        <f t="shared" si="133"/>
        <v>31.08</v>
      </c>
      <c r="G295" s="3">
        <f t="shared" si="134"/>
        <v>212.21122302159947</v>
      </c>
      <c r="H295" s="3">
        <f t="shared" si="135"/>
        <v>81.256230789298584</v>
      </c>
      <c r="I295">
        <f t="shared" ref="I295:I358" si="150">H295/1000^2</f>
        <v>8.1256230789298584E-5</v>
      </c>
      <c r="J295" s="4">
        <f t="shared" si="136"/>
        <v>435.4799998835299</v>
      </c>
      <c r="K295" s="40">
        <f t="shared" si="137"/>
        <v>5.3593428547375161</v>
      </c>
      <c r="L295" s="40">
        <f t="shared" ref="L295:L358" si="151">IF((gstar-K295)&lt;0,0,gstar-K295)</f>
        <v>0.64065714526248385</v>
      </c>
      <c r="M295" s="10">
        <f t="shared" si="138"/>
        <v>5.0641911292289095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13.858581029599232</v>
      </c>
      <c r="Q295" s="42">
        <f t="shared" si="140"/>
        <v>0.13128843466522513</v>
      </c>
      <c r="R295" s="4">
        <f t="shared" si="141"/>
        <v>68584.170950860222</v>
      </c>
      <c r="S295">
        <f t="shared" ref="S295:S358" si="152">R295/1000^3</f>
        <v>6.8584170950860217E-5</v>
      </c>
      <c r="T295" s="41">
        <f t="shared" ref="T295:T358" si="153">(vc/1000^3-S295)</f>
        <v>1.1122020109102362E-4</v>
      </c>
      <c r="U295" s="42">
        <f t="shared" si="142"/>
        <v>0.1230777239798662</v>
      </c>
      <c r="V295" s="42">
        <f t="shared" si="143"/>
        <v>0.45470861199485602</v>
      </c>
      <c r="W295" s="42">
        <f t="shared" si="144"/>
        <v>0.45052319701089671</v>
      </c>
      <c r="X295" s="42">
        <f t="shared" si="145"/>
        <v>4.1854149839593013E-3</v>
      </c>
      <c r="Y295" s="42">
        <f t="shared" si="149"/>
        <v>1.707554937802398E-3</v>
      </c>
      <c r="Z295" s="10">
        <f t="shared" si="146"/>
        <v>15.352920791834567</v>
      </c>
      <c r="AA295">
        <f t="shared" ref="AA295:AA358" si="154">Z295*rat*to+patm*1000000</f>
        <v>5064602.9457175815</v>
      </c>
      <c r="AB295" s="10">
        <f t="shared" ref="AB295:AB358" si="155">AA295/1000000</f>
        <v>5.0646029457175814</v>
      </c>
      <c r="AC295" s="10">
        <f t="shared" ref="AC295:AC358" si="156">AB295-patm</f>
        <v>4.9636029457175814</v>
      </c>
      <c r="AD295" s="3">
        <f t="shared" ref="AD295:AD358" si="157">AC295*1000000/6895</f>
        <v>719.88440111930117</v>
      </c>
      <c r="AI295" s="94">
        <f t="shared" ref="AI295:AI358" si="158">($M295-patm)*1000000*$I295/SQRT(rat*to)*SQRT(k)*(2/(k+1))^((k+1)/2/(k-1))</f>
        <v>0.45052319701089671</v>
      </c>
    </row>
    <row r="296" spans="2:35">
      <c r="B296" s="39">
        <f t="shared" ref="B296:B359" si="159">1+B295</f>
        <v>268</v>
      </c>
      <c r="C296" s="42">
        <f t="shared" ref="C296:C359" si="160">xincp+C295</f>
        <v>1.7802398081516178</v>
      </c>
      <c r="D296" s="10">
        <f t="shared" ref="D296:D359" si="161">(F296-E296)/2</f>
        <v>3.7597601918481445</v>
      </c>
      <c r="E296" s="40">
        <f t="shared" ref="E296:E359" si="162">E295+ci*2*xincp</f>
        <v>23.560479616303709</v>
      </c>
      <c r="F296" s="40">
        <f t="shared" ref="F296:F359" si="163">F295-osi*2*xincp</f>
        <v>31.08</v>
      </c>
      <c r="G296" s="3">
        <f t="shared" ref="G296:G359" si="164">G295-ei*n*2*xincp</f>
        <v>212.15808153478898</v>
      </c>
      <c r="H296" s="3">
        <f t="shared" ref="H296:H359" si="165">PI()/4*(dto+erate*(two-D296)/two)^2</f>
        <v>81.256230789298584</v>
      </c>
      <c r="I296">
        <f t="shared" si="150"/>
        <v>8.1256230789298584E-5</v>
      </c>
      <c r="J296" s="4">
        <f t="shared" ref="J296:J359" si="166">PI()/4*dc^2-PI()/4*(F296^2-E296^2)</f>
        <v>435.97153579275931</v>
      </c>
      <c r="K296" s="40">
        <f t="shared" ref="K296:K359" si="167">J296/H296</f>
        <v>5.3653920635730081</v>
      </c>
      <c r="L296" s="40">
        <f t="shared" si="151"/>
        <v>0.63460793642699187</v>
      </c>
      <c r="M296" s="10">
        <f t="shared" ref="M296:M359" si="168">AB295</f>
        <v>5.0646029457175814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13.85894052311945</v>
      </c>
      <c r="Q296" s="42">
        <f t="shared" ref="Q296:Q359" si="170">xincp/P296+Q295</f>
        <v>0.13176774156752627</v>
      </c>
      <c r="R296" s="4">
        <f t="shared" ref="R296:R359" si="171">PI()/4*(F296^2-E296^2)*G296</f>
        <v>68462.712931941118</v>
      </c>
      <c r="S296">
        <f t="shared" si="152"/>
        <v>6.8462712931941113E-5</v>
      </c>
      <c r="T296" s="41">
        <f t="shared" si="153"/>
        <v>1.1134165910994272E-4</v>
      </c>
      <c r="U296" s="42">
        <f t="shared" ref="U296:U359" si="172">rhopgrain*R296/1000^2</f>
        <v>0.12285976149201493</v>
      </c>
      <c r="V296" s="42">
        <f t="shared" ref="V296:V359" si="173">(U295-U296)/(Q296-Q295)</f>
        <v>0.45474514722163445</v>
      </c>
      <c r="W296" s="42">
        <f t="shared" ref="W296:W359" si="174">IF(V296&lt;AI296,IF(AB295&gt;pbd,AI296,0),AI296)</f>
        <v>0.45056057878327405</v>
      </c>
      <c r="X296" s="42">
        <f t="shared" ref="X296:X359" si="175">V296-W296</f>
        <v>4.1845684383604032E-3</v>
      </c>
      <c r="Y296" s="42">
        <f t="shared" si="149"/>
        <v>1.7095606303380556E-3</v>
      </c>
      <c r="Z296" s="10">
        <f t="shared" ref="Z296:Z359" si="176">Y296/T296</f>
        <v>15.354186779720738</v>
      </c>
      <c r="AA296">
        <f t="shared" si="154"/>
        <v>5065012.2399024628</v>
      </c>
      <c r="AB296" s="10">
        <f t="shared" si="155"/>
        <v>5.0650122399024626</v>
      </c>
      <c r="AC296" s="10">
        <f t="shared" si="156"/>
        <v>4.9640122399024627</v>
      </c>
      <c r="AD296" s="3">
        <f t="shared" si="157"/>
        <v>719.94376213233693</v>
      </c>
      <c r="AI296" s="94">
        <f t="shared" si="158"/>
        <v>0.45056057878327405</v>
      </c>
    </row>
    <row r="297" spans="2:35">
      <c r="B297" s="39">
        <f t="shared" si="159"/>
        <v>269</v>
      </c>
      <c r="C297" s="42">
        <f t="shared" si="160"/>
        <v>1.7868824940029298</v>
      </c>
      <c r="D297" s="10">
        <f t="shared" si="161"/>
        <v>3.7531175059968316</v>
      </c>
      <c r="E297" s="40">
        <f t="shared" si="162"/>
        <v>23.573764988006335</v>
      </c>
      <c r="F297" s="40">
        <f t="shared" si="163"/>
        <v>31.08</v>
      </c>
      <c r="G297" s="3">
        <f t="shared" si="164"/>
        <v>212.10494004797849</v>
      </c>
      <c r="H297" s="3">
        <f t="shared" si="165"/>
        <v>81.256230789298584</v>
      </c>
      <c r="I297">
        <f t="shared" si="150"/>
        <v>8.1256230789298584E-5</v>
      </c>
      <c r="J297" s="4">
        <f t="shared" si="166"/>
        <v>436.4633489492702</v>
      </c>
      <c r="K297" s="40">
        <f t="shared" si="167"/>
        <v>5.3714446844210775</v>
      </c>
      <c r="L297" s="40">
        <f t="shared" si="151"/>
        <v>0.62855531557892252</v>
      </c>
      <c r="M297" s="10">
        <f t="shared" si="168"/>
        <v>5.0650122399024626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13.859297795081368</v>
      </c>
      <c r="Q297" s="42">
        <f t="shared" si="170"/>
        <v>0.13224703611401256</v>
      </c>
      <c r="R297" s="4">
        <f t="shared" si="171"/>
        <v>68341.248349402071</v>
      </c>
      <c r="S297">
        <f t="shared" si="152"/>
        <v>6.8341248349402067E-5</v>
      </c>
      <c r="T297" s="41">
        <f t="shared" si="153"/>
        <v>1.1146312369248177E-4</v>
      </c>
      <c r="U297" s="42">
        <f t="shared" si="172"/>
        <v>0.12264178722541948</v>
      </c>
      <c r="V297" s="42">
        <f t="shared" si="173"/>
        <v>0.45478144534174042</v>
      </c>
      <c r="W297" s="42">
        <f t="shared" si="174"/>
        <v>0.45059773159884975</v>
      </c>
      <c r="X297" s="42">
        <f t="shared" si="175"/>
        <v>4.1837137428906712E-3</v>
      </c>
      <c r="Y297" s="42">
        <f t="shared" si="149"/>
        <v>1.7115658615190828E-3</v>
      </c>
      <c r="Z297" s="10">
        <f t="shared" si="176"/>
        <v>15.355444965288807</v>
      </c>
      <c r="AA297">
        <f t="shared" si="154"/>
        <v>5065419.0115960445</v>
      </c>
      <c r="AB297" s="10">
        <f t="shared" si="155"/>
        <v>5.0654190115960445</v>
      </c>
      <c r="AC297" s="10">
        <f t="shared" si="156"/>
        <v>4.9644190115960445</v>
      </c>
      <c r="AD297" s="3">
        <f t="shared" si="157"/>
        <v>720.00275730181932</v>
      </c>
      <c r="AI297" s="94">
        <f t="shared" si="158"/>
        <v>0.45059773159884975</v>
      </c>
    </row>
    <row r="298" spans="2:35">
      <c r="B298" s="39">
        <f t="shared" si="159"/>
        <v>270</v>
      </c>
      <c r="C298" s="42">
        <f t="shared" si="160"/>
        <v>1.7935251798542418</v>
      </c>
      <c r="D298" s="10">
        <f t="shared" si="161"/>
        <v>3.7464748201455187</v>
      </c>
      <c r="E298" s="40">
        <f t="shared" si="162"/>
        <v>23.587050359708961</v>
      </c>
      <c r="F298" s="40">
        <f t="shared" si="163"/>
        <v>31.08</v>
      </c>
      <c r="G298" s="3">
        <f t="shared" si="164"/>
        <v>212.051798561168</v>
      </c>
      <c r="H298" s="3">
        <f t="shared" si="165"/>
        <v>81.256230789298584</v>
      </c>
      <c r="I298">
        <f t="shared" si="150"/>
        <v>8.1256230789298584E-5</v>
      </c>
      <c r="J298" s="4">
        <f t="shared" si="166"/>
        <v>436.95543935306273</v>
      </c>
      <c r="K298" s="40">
        <f t="shared" si="167"/>
        <v>5.3775007172817277</v>
      </c>
      <c r="L298" s="40">
        <f t="shared" si="151"/>
        <v>0.62249928271827226</v>
      </c>
      <c r="M298" s="10">
        <f t="shared" si="168"/>
        <v>5.0654190115960445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13.859652845687489</v>
      </c>
      <c r="Q298" s="42">
        <f t="shared" si="170"/>
        <v>0.13272631838213797</v>
      </c>
      <c r="R298" s="4">
        <f t="shared" si="171"/>
        <v>68219.777247443053</v>
      </c>
      <c r="S298">
        <f t="shared" si="152"/>
        <v>6.8219777247443048E-5</v>
      </c>
      <c r="T298" s="41">
        <f t="shared" si="153"/>
        <v>1.1158459479444079E-4</v>
      </c>
      <c r="U298" s="42">
        <f t="shared" si="172"/>
        <v>0.12242380125939893</v>
      </c>
      <c r="V298" s="42">
        <f t="shared" si="173"/>
        <v>0.45481750633742896</v>
      </c>
      <c r="W298" s="42">
        <f t="shared" si="174"/>
        <v>0.45063465544060283</v>
      </c>
      <c r="X298" s="42">
        <f t="shared" si="175"/>
        <v>4.1828508968261291E-3</v>
      </c>
      <c r="Y298" s="42">
        <f t="shared" si="149"/>
        <v>1.7135706277841441E-3</v>
      </c>
      <c r="Z298" s="10">
        <f t="shared" si="176"/>
        <v>15.35669534796317</v>
      </c>
      <c r="AA298">
        <f t="shared" si="154"/>
        <v>5065823.2606122345</v>
      </c>
      <c r="AB298" s="10">
        <f t="shared" si="155"/>
        <v>5.0658232606122349</v>
      </c>
      <c r="AC298" s="10">
        <f t="shared" si="156"/>
        <v>4.9648232606122349</v>
      </c>
      <c r="AD298" s="3">
        <f t="shared" si="157"/>
        <v>720.06138660075919</v>
      </c>
      <c r="AI298" s="94">
        <f t="shared" si="158"/>
        <v>0.45063465544060283</v>
      </c>
    </row>
    <row r="299" spans="2:35">
      <c r="B299" s="39">
        <f t="shared" si="159"/>
        <v>271</v>
      </c>
      <c r="C299" s="42">
        <f t="shared" si="160"/>
        <v>1.8001678657055538</v>
      </c>
      <c r="D299" s="10">
        <f t="shared" si="161"/>
        <v>3.7398321342942058</v>
      </c>
      <c r="E299" s="40">
        <f t="shared" si="162"/>
        <v>23.600335731411587</v>
      </c>
      <c r="F299" s="40">
        <f t="shared" si="163"/>
        <v>31.08</v>
      </c>
      <c r="G299" s="3">
        <f t="shared" si="164"/>
        <v>211.99865707435751</v>
      </c>
      <c r="H299" s="3">
        <f t="shared" si="165"/>
        <v>81.256230789298584</v>
      </c>
      <c r="I299">
        <f t="shared" si="150"/>
        <v>8.1256230789298584E-5</v>
      </c>
      <c r="J299" s="4">
        <f t="shared" si="166"/>
        <v>437.44780700413679</v>
      </c>
      <c r="K299" s="40">
        <f t="shared" si="167"/>
        <v>5.3835601621549554</v>
      </c>
      <c r="L299" s="40">
        <f t="shared" si="151"/>
        <v>0.61643983784504464</v>
      </c>
      <c r="M299" s="10">
        <f t="shared" si="168"/>
        <v>5.0658232606122349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13.860005675139252</v>
      </c>
      <c r="Q299" s="42">
        <f t="shared" si="170"/>
        <v>0.13320558844933766</v>
      </c>
      <c r="R299" s="4">
        <f t="shared" si="171"/>
        <v>68098.299670264081</v>
      </c>
      <c r="S299">
        <f t="shared" si="152"/>
        <v>6.8098299670264078E-5</v>
      </c>
      <c r="T299" s="41">
        <f t="shared" si="153"/>
        <v>1.1170607237161976E-4</v>
      </c>
      <c r="U299" s="42">
        <f t="shared" si="172"/>
        <v>0.1222058036732724</v>
      </c>
      <c r="V299" s="42">
        <f t="shared" si="173"/>
        <v>0.4548533301907674</v>
      </c>
      <c r="W299" s="42">
        <f t="shared" si="174"/>
        <v>0.45067135029164118</v>
      </c>
      <c r="X299" s="42">
        <f t="shared" si="175"/>
        <v>4.1819798991262203E-3</v>
      </c>
      <c r="Y299" s="42">
        <f t="shared" si="149"/>
        <v>1.715574925571426E-3</v>
      </c>
      <c r="Z299" s="10">
        <f t="shared" si="176"/>
        <v>15.357937927171164</v>
      </c>
      <c r="AA299">
        <f t="shared" si="154"/>
        <v>5066224.9867658913</v>
      </c>
      <c r="AB299" s="10">
        <f t="shared" si="155"/>
        <v>5.0662249867658913</v>
      </c>
      <c r="AC299" s="10">
        <f t="shared" si="156"/>
        <v>4.9652249867658913</v>
      </c>
      <c r="AD299" s="3">
        <f t="shared" si="157"/>
        <v>720.11965000230475</v>
      </c>
      <c r="AI299" s="94">
        <f t="shared" si="158"/>
        <v>0.45067135029164118</v>
      </c>
    </row>
    <row r="300" spans="2:35">
      <c r="B300" s="39">
        <f t="shared" si="159"/>
        <v>272</v>
      </c>
      <c r="C300" s="42">
        <f t="shared" si="160"/>
        <v>1.8068105515568658</v>
      </c>
      <c r="D300" s="10">
        <f t="shared" si="161"/>
        <v>3.7331894484428929</v>
      </c>
      <c r="E300" s="40">
        <f t="shared" si="162"/>
        <v>23.613621103114212</v>
      </c>
      <c r="F300" s="40">
        <f t="shared" si="163"/>
        <v>31.08</v>
      </c>
      <c r="G300" s="3">
        <f t="shared" si="164"/>
        <v>211.94551558754702</v>
      </c>
      <c r="H300" s="3">
        <f t="shared" si="165"/>
        <v>81.256230789298584</v>
      </c>
      <c r="I300">
        <f t="shared" si="150"/>
        <v>8.1256230789298584E-5</v>
      </c>
      <c r="J300" s="4">
        <f t="shared" si="166"/>
        <v>437.94045190249244</v>
      </c>
      <c r="K300" s="40">
        <f t="shared" si="167"/>
        <v>5.389623019040763</v>
      </c>
      <c r="L300" s="40">
        <f t="shared" si="151"/>
        <v>0.61037698095923698</v>
      </c>
      <c r="M300" s="10">
        <f t="shared" si="168"/>
        <v>5.0662249867658913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13.860356283636627</v>
      </c>
      <c r="Q300" s="42">
        <f t="shared" si="170"/>
        <v>0.13368484639302808</v>
      </c>
      <c r="R300" s="4">
        <f t="shared" si="171"/>
        <v>67976.815662065143</v>
      </c>
      <c r="S300">
        <f t="shared" si="152"/>
        <v>6.797681566206514E-5</v>
      </c>
      <c r="T300" s="41">
        <f t="shared" si="153"/>
        <v>1.1182755637981869E-4</v>
      </c>
      <c r="U300" s="42">
        <f t="shared" si="172"/>
        <v>0.12198779454635898</v>
      </c>
      <c r="V300" s="42">
        <f t="shared" si="173"/>
        <v>0.45488891688406224</v>
      </c>
      <c r="W300" s="42">
        <f t="shared" si="174"/>
        <v>0.45070781613515926</v>
      </c>
      <c r="X300" s="42">
        <f t="shared" si="175"/>
        <v>4.1811007489029883E-3</v>
      </c>
      <c r="Y300" s="42">
        <f t="shared" si="149"/>
        <v>1.7175787513187078E-3</v>
      </c>
      <c r="Z300" s="10">
        <f t="shared" si="176"/>
        <v>15.35917270234366</v>
      </c>
      <c r="AA300">
        <f t="shared" si="154"/>
        <v>5066624.1898730127</v>
      </c>
      <c r="AB300" s="10">
        <f t="shared" si="155"/>
        <v>5.0666241898730124</v>
      </c>
      <c r="AC300" s="10">
        <f t="shared" si="156"/>
        <v>4.9656241898730125</v>
      </c>
      <c r="AD300" s="3">
        <f t="shared" si="157"/>
        <v>720.17754747976983</v>
      </c>
      <c r="AI300" s="94">
        <f t="shared" si="158"/>
        <v>0.45070781613515926</v>
      </c>
    </row>
    <row r="301" spans="2:35">
      <c r="B301" s="39">
        <f t="shared" si="159"/>
        <v>273</v>
      </c>
      <c r="C301" s="42">
        <f t="shared" si="160"/>
        <v>1.8134532374081778</v>
      </c>
      <c r="D301" s="10">
        <f t="shared" si="161"/>
        <v>3.72654676259158</v>
      </c>
      <c r="E301" s="40">
        <f t="shared" si="162"/>
        <v>23.626906474816838</v>
      </c>
      <c r="F301" s="40">
        <f t="shared" si="163"/>
        <v>31.08</v>
      </c>
      <c r="G301" s="3">
        <f t="shared" si="164"/>
        <v>211.89237410073653</v>
      </c>
      <c r="H301" s="3">
        <f t="shared" si="165"/>
        <v>81.256230789298584</v>
      </c>
      <c r="I301">
        <f t="shared" si="150"/>
        <v>8.1256230789298584E-5</v>
      </c>
      <c r="J301" s="4">
        <f t="shared" si="166"/>
        <v>438.43337404812962</v>
      </c>
      <c r="K301" s="40">
        <f t="shared" si="167"/>
        <v>5.3956892879391489</v>
      </c>
      <c r="L301" s="40">
        <f t="shared" si="151"/>
        <v>0.60431071206085107</v>
      </c>
      <c r="M301" s="10">
        <f t="shared" si="168"/>
        <v>5.0666241898730124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13.860704671378272</v>
      </c>
      <c r="Q301" s="42">
        <f t="shared" si="170"/>
        <v>0.13416409229060708</v>
      </c>
      <c r="R301" s="4">
        <f t="shared" si="171"/>
        <v>67855.325267046239</v>
      </c>
      <c r="S301">
        <f t="shared" si="152"/>
        <v>6.7855325267046241E-5</v>
      </c>
      <c r="T301" s="41">
        <f t="shared" si="153"/>
        <v>1.1194904677483759E-4</v>
      </c>
      <c r="U301" s="42">
        <f t="shared" si="172"/>
        <v>0.12176977395797782</v>
      </c>
      <c r="V301" s="42">
        <f t="shared" si="173"/>
        <v>0.45492426639963751</v>
      </c>
      <c r="W301" s="42">
        <f t="shared" si="174"/>
        <v>0.45074405295445436</v>
      </c>
      <c r="X301" s="42">
        <f t="shared" si="175"/>
        <v>4.1802134451831563E-3</v>
      </c>
      <c r="Y301" s="42">
        <f t="shared" si="149"/>
        <v>1.7195821014633164E-3</v>
      </c>
      <c r="Z301" s="10">
        <f t="shared" si="176"/>
        <v>15.360399672914598</v>
      </c>
      <c r="AA301">
        <f t="shared" si="154"/>
        <v>5067020.8697505938</v>
      </c>
      <c r="AB301" s="10">
        <f t="shared" si="155"/>
        <v>5.0670208697505936</v>
      </c>
      <c r="AC301" s="10">
        <f t="shared" si="156"/>
        <v>4.9660208697505936</v>
      </c>
      <c r="AD301" s="3">
        <f t="shared" si="157"/>
        <v>720.23507900661264</v>
      </c>
      <c r="AI301" s="94">
        <f t="shared" si="158"/>
        <v>0.45074405295445436</v>
      </c>
    </row>
    <row r="302" spans="2:35">
      <c r="B302" s="39">
        <f t="shared" si="159"/>
        <v>274</v>
      </c>
      <c r="C302" s="42">
        <f t="shared" si="160"/>
        <v>1.8200959232594898</v>
      </c>
      <c r="D302" s="10">
        <f t="shared" si="161"/>
        <v>3.7199040767402671</v>
      </c>
      <c r="E302" s="40">
        <f t="shared" si="162"/>
        <v>23.640191846519464</v>
      </c>
      <c r="F302" s="40">
        <f t="shared" si="163"/>
        <v>31.08</v>
      </c>
      <c r="G302" s="3">
        <f t="shared" si="164"/>
        <v>211.83923261392604</v>
      </c>
      <c r="H302" s="3">
        <f t="shared" si="165"/>
        <v>81.256230789298584</v>
      </c>
      <c r="I302">
        <f t="shared" si="150"/>
        <v>8.1256230789298584E-5</v>
      </c>
      <c r="J302" s="4">
        <f t="shared" si="166"/>
        <v>438.92657344104833</v>
      </c>
      <c r="K302" s="40">
        <f t="shared" si="167"/>
        <v>5.4017589688501131</v>
      </c>
      <c r="L302" s="40">
        <f t="shared" si="151"/>
        <v>0.59824103114988691</v>
      </c>
      <c r="M302" s="10">
        <f t="shared" si="168"/>
        <v>5.0670208697505936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13.861050838561416</v>
      </c>
      <c r="Q302" s="42">
        <f t="shared" si="170"/>
        <v>0.1346433262194541</v>
      </c>
      <c r="R302" s="4">
        <f t="shared" si="171"/>
        <v>67733.828529407372</v>
      </c>
      <c r="S302">
        <f t="shared" si="152"/>
        <v>6.7733828529407378E-5</v>
      </c>
      <c r="T302" s="41">
        <f t="shared" si="153"/>
        <v>1.1207054351247646E-4</v>
      </c>
      <c r="U302" s="42">
        <f t="shared" si="172"/>
        <v>0.121551741987448</v>
      </c>
      <c r="V302" s="42">
        <f t="shared" si="173"/>
        <v>0.45495937872006387</v>
      </c>
      <c r="W302" s="42">
        <f t="shared" si="174"/>
        <v>0.45078006073291466</v>
      </c>
      <c r="X302" s="42">
        <f t="shared" si="175"/>
        <v>4.1793179871492114E-3</v>
      </c>
      <c r="Y302" s="42">
        <f t="shared" si="149"/>
        <v>1.721584972442199E-3</v>
      </c>
      <c r="Z302" s="10">
        <f t="shared" si="176"/>
        <v>15.361618838321601</v>
      </c>
      <c r="AA302">
        <f t="shared" si="154"/>
        <v>5067415.0262168171</v>
      </c>
      <c r="AB302" s="10">
        <f t="shared" si="155"/>
        <v>5.0674150262168167</v>
      </c>
      <c r="AC302" s="10">
        <f t="shared" si="156"/>
        <v>4.9664150262168167</v>
      </c>
      <c r="AD302" s="3">
        <f t="shared" si="157"/>
        <v>720.29224455646363</v>
      </c>
      <c r="AI302" s="94">
        <f t="shared" si="158"/>
        <v>0.45078006073291466</v>
      </c>
    </row>
    <row r="303" spans="2:35">
      <c r="B303" s="39">
        <f t="shared" si="159"/>
        <v>275</v>
      </c>
      <c r="C303" s="42">
        <f t="shared" si="160"/>
        <v>1.8267386091108018</v>
      </c>
      <c r="D303" s="10">
        <f t="shared" si="161"/>
        <v>3.7132613908889542</v>
      </c>
      <c r="E303" s="40">
        <f t="shared" si="162"/>
        <v>23.65347721822209</v>
      </c>
      <c r="F303" s="40">
        <f t="shared" si="163"/>
        <v>31.08</v>
      </c>
      <c r="G303" s="3">
        <f t="shared" si="164"/>
        <v>211.78609112711555</v>
      </c>
      <c r="H303" s="3">
        <f t="shared" si="165"/>
        <v>81.256230789298584</v>
      </c>
      <c r="I303">
        <f t="shared" si="150"/>
        <v>8.1256230789298584E-5</v>
      </c>
      <c r="J303" s="4">
        <f t="shared" si="166"/>
        <v>439.42005008124858</v>
      </c>
      <c r="K303" s="40">
        <f t="shared" si="167"/>
        <v>5.4078320617736555</v>
      </c>
      <c r="L303" s="40">
        <f t="shared" si="151"/>
        <v>0.5921679382263445</v>
      </c>
      <c r="M303" s="10">
        <f t="shared" si="168"/>
        <v>5.0674150262168167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13.861394785382023</v>
      </c>
      <c r="Q303" s="42">
        <f t="shared" si="170"/>
        <v>0.13512254825693024</v>
      </c>
      <c r="R303" s="4">
        <f t="shared" si="171"/>
        <v>67612.325493348544</v>
      </c>
      <c r="S303">
        <f t="shared" si="152"/>
        <v>6.7612325493348545E-5</v>
      </c>
      <c r="T303" s="41">
        <f t="shared" si="153"/>
        <v>1.1219204654853529E-4</v>
      </c>
      <c r="U303" s="42">
        <f t="shared" si="172"/>
        <v>0.12133369871408863</v>
      </c>
      <c r="V303" s="42">
        <f t="shared" si="173"/>
        <v>0.45499425382797942</v>
      </c>
      <c r="W303" s="42">
        <f t="shared" si="174"/>
        <v>0.45081583945403625</v>
      </c>
      <c r="X303" s="42">
        <f t="shared" si="175"/>
        <v>4.1784143739431734E-3</v>
      </c>
      <c r="Y303" s="42">
        <f t="shared" si="149"/>
        <v>1.7235873606918997E-3</v>
      </c>
      <c r="Z303" s="10">
        <f t="shared" si="176"/>
        <v>15.362830198005705</v>
      </c>
      <c r="AA303">
        <f t="shared" si="154"/>
        <v>5067806.6590909697</v>
      </c>
      <c r="AB303" s="10">
        <f t="shared" si="155"/>
        <v>5.0678066590909694</v>
      </c>
      <c r="AC303" s="10">
        <f t="shared" si="156"/>
        <v>4.9668066590909694</v>
      </c>
      <c r="AD303" s="3">
        <f t="shared" si="157"/>
        <v>720.34904410311378</v>
      </c>
      <c r="AI303" s="94">
        <f t="shared" si="158"/>
        <v>0.45081583945403625</v>
      </c>
    </row>
    <row r="304" spans="2:35">
      <c r="B304" s="39">
        <f t="shared" si="159"/>
        <v>276</v>
      </c>
      <c r="C304" s="42">
        <f t="shared" si="160"/>
        <v>1.8333812949621138</v>
      </c>
      <c r="D304" s="10">
        <f t="shared" si="161"/>
        <v>3.7066187050376413</v>
      </c>
      <c r="E304" s="40">
        <f t="shared" si="162"/>
        <v>23.666762589924716</v>
      </c>
      <c r="F304" s="40">
        <f t="shared" si="163"/>
        <v>31.08</v>
      </c>
      <c r="G304" s="3">
        <f t="shared" si="164"/>
        <v>211.73294964030507</v>
      </c>
      <c r="H304" s="3">
        <f t="shared" si="165"/>
        <v>81.256230789298584</v>
      </c>
      <c r="I304">
        <f t="shared" si="150"/>
        <v>8.1256230789298584E-5</v>
      </c>
      <c r="J304" s="4">
        <f t="shared" si="166"/>
        <v>439.91380396873052</v>
      </c>
      <c r="K304" s="40">
        <f t="shared" si="167"/>
        <v>5.4139085667097788</v>
      </c>
      <c r="L304" s="40">
        <f t="shared" si="151"/>
        <v>0.58609143329022118</v>
      </c>
      <c r="M304" s="10">
        <f t="shared" si="168"/>
        <v>5.0678066590909694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13.861736512034726</v>
      </c>
      <c r="Q304" s="42">
        <f t="shared" si="170"/>
        <v>0.13560175848037842</v>
      </c>
      <c r="R304" s="4">
        <f t="shared" si="171"/>
        <v>67490.816203069713</v>
      </c>
      <c r="S304">
        <f t="shared" si="152"/>
        <v>6.749081620306971E-5</v>
      </c>
      <c r="T304" s="41">
        <f t="shared" si="153"/>
        <v>1.1231355583881412E-4</v>
      </c>
      <c r="U304" s="42">
        <f t="shared" si="172"/>
        <v>0.12111564421721874</v>
      </c>
      <c r="V304" s="42">
        <f t="shared" si="173"/>
        <v>0.45502889170615823</v>
      </c>
      <c r="W304" s="42">
        <f t="shared" si="174"/>
        <v>0.45085138910141503</v>
      </c>
      <c r="X304" s="42">
        <f t="shared" si="175"/>
        <v>4.1775026047431996E-3</v>
      </c>
      <c r="Y304" s="42">
        <f t="shared" si="149"/>
        <v>1.7255892626485741E-3</v>
      </c>
      <c r="Z304" s="10">
        <f t="shared" si="176"/>
        <v>15.364033751411444</v>
      </c>
      <c r="AA304">
        <f t="shared" si="154"/>
        <v>5068195.7681934694</v>
      </c>
      <c r="AB304" s="10">
        <f t="shared" si="155"/>
        <v>5.0681957681934691</v>
      </c>
      <c r="AC304" s="10">
        <f t="shared" si="156"/>
        <v>4.9671957681934691</v>
      </c>
      <c r="AD304" s="3">
        <f t="shared" si="157"/>
        <v>720.40547762051767</v>
      </c>
      <c r="AI304" s="94">
        <f t="shared" si="158"/>
        <v>0.45085138910141503</v>
      </c>
    </row>
    <row r="305" spans="2:35">
      <c r="B305" s="39">
        <f t="shared" si="159"/>
        <v>277</v>
      </c>
      <c r="C305" s="42">
        <f t="shared" si="160"/>
        <v>1.8400239808134258</v>
      </c>
      <c r="D305" s="10">
        <f t="shared" si="161"/>
        <v>3.6999760191863285</v>
      </c>
      <c r="E305" s="40">
        <f t="shared" si="162"/>
        <v>23.680047961627341</v>
      </c>
      <c r="F305" s="40">
        <f t="shared" si="163"/>
        <v>31.08</v>
      </c>
      <c r="G305" s="3">
        <f t="shared" si="164"/>
        <v>211.67980815349458</v>
      </c>
      <c r="H305" s="3">
        <f t="shared" si="165"/>
        <v>81.256230789298584</v>
      </c>
      <c r="I305">
        <f t="shared" si="150"/>
        <v>8.1256230789298584E-5</v>
      </c>
      <c r="J305" s="4">
        <f t="shared" si="166"/>
        <v>440.40783510349394</v>
      </c>
      <c r="K305" s="40">
        <f t="shared" si="167"/>
        <v>5.4199884836584804</v>
      </c>
      <c r="L305" s="40">
        <f t="shared" si="151"/>
        <v>0.5800115163415196</v>
      </c>
      <c r="M305" s="10">
        <f t="shared" si="168"/>
        <v>5.0681957681934691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13.862076018712841</v>
      </c>
      <c r="Q305" s="42">
        <f t="shared" si="170"/>
        <v>0.13608095696712347</v>
      </c>
      <c r="R305" s="4">
        <f t="shared" si="171"/>
        <v>67369.300702770925</v>
      </c>
      <c r="S305">
        <f t="shared" si="152"/>
        <v>6.7369300702770923E-5</v>
      </c>
      <c r="T305" s="41">
        <f t="shared" si="153"/>
        <v>1.1243507133911291E-4</v>
      </c>
      <c r="U305" s="42">
        <f t="shared" si="172"/>
        <v>0.12089757857615756</v>
      </c>
      <c r="V305" s="42">
        <f t="shared" si="173"/>
        <v>0.45506329233714676</v>
      </c>
      <c r="W305" s="42">
        <f t="shared" si="174"/>
        <v>0.45088670965875</v>
      </c>
      <c r="X305" s="42">
        <f t="shared" si="175"/>
        <v>4.1765826783967674E-3</v>
      </c>
      <c r="Y305" s="42">
        <f t="shared" si="149"/>
        <v>1.7275906747478275E-3</v>
      </c>
      <c r="Z305" s="10">
        <f t="shared" si="176"/>
        <v>15.365229497985373</v>
      </c>
      <c r="AA305">
        <f t="shared" si="154"/>
        <v>5068582.3533453858</v>
      </c>
      <c r="AB305" s="10">
        <f t="shared" si="155"/>
        <v>5.068582353345386</v>
      </c>
      <c r="AC305" s="10">
        <f t="shared" si="156"/>
        <v>4.967582353345386</v>
      </c>
      <c r="AD305" s="3">
        <f t="shared" si="157"/>
        <v>720.46154508272457</v>
      </c>
      <c r="AI305" s="94">
        <f t="shared" si="158"/>
        <v>0.45088670965875</v>
      </c>
    </row>
    <row r="306" spans="2:35">
      <c r="B306" s="39">
        <f t="shared" si="159"/>
        <v>278</v>
      </c>
      <c r="C306" s="42">
        <f t="shared" si="160"/>
        <v>1.8466666666647378</v>
      </c>
      <c r="D306" s="10">
        <f t="shared" si="161"/>
        <v>3.6933333333350156</v>
      </c>
      <c r="E306" s="40">
        <f t="shared" si="162"/>
        <v>23.693333333329967</v>
      </c>
      <c r="F306" s="40">
        <f t="shared" si="163"/>
        <v>31.08</v>
      </c>
      <c r="G306" s="3">
        <f t="shared" si="164"/>
        <v>211.62666666668409</v>
      </c>
      <c r="H306" s="3">
        <f t="shared" si="165"/>
        <v>81.256230789298584</v>
      </c>
      <c r="I306">
        <f t="shared" si="150"/>
        <v>8.1256230789298584E-5</v>
      </c>
      <c r="J306" s="4">
        <f t="shared" si="166"/>
        <v>440.90214348553883</v>
      </c>
      <c r="K306" s="40">
        <f t="shared" si="167"/>
        <v>5.4260718126197585</v>
      </c>
      <c r="L306" s="40">
        <f t="shared" si="151"/>
        <v>0.57392818738024154</v>
      </c>
      <c r="M306" s="10">
        <f t="shared" si="168"/>
        <v>5.068582353345386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13.862413305607957</v>
      </c>
      <c r="Q306" s="42">
        <f t="shared" si="170"/>
        <v>0.13656014379447226</v>
      </c>
      <c r="R306" s="4">
        <f t="shared" si="171"/>
        <v>67247.77903665218</v>
      </c>
      <c r="S306">
        <f t="shared" si="152"/>
        <v>6.7247779036652179E-5</v>
      </c>
      <c r="T306" s="41">
        <f t="shared" si="153"/>
        <v>1.1255659300523165E-4</v>
      </c>
      <c r="U306" s="42">
        <f t="shared" si="172"/>
        <v>0.12067950187022417</v>
      </c>
      <c r="V306" s="42">
        <f t="shared" si="173"/>
        <v>0.45509745570417737</v>
      </c>
      <c r="W306" s="42">
        <f t="shared" si="174"/>
        <v>0.45092180110979901</v>
      </c>
      <c r="X306" s="42">
        <f t="shared" si="175"/>
        <v>4.175654594378353E-3</v>
      </c>
      <c r="Y306" s="42">
        <f t="shared" si="149"/>
        <v>1.729591593425012E-3</v>
      </c>
      <c r="Z306" s="10">
        <f t="shared" si="176"/>
        <v>15.366417437178649</v>
      </c>
      <c r="AA306">
        <f t="shared" si="154"/>
        <v>5068966.4143692805</v>
      </c>
      <c r="AB306" s="10">
        <f t="shared" si="155"/>
        <v>5.0689664143692807</v>
      </c>
      <c r="AC306" s="10">
        <f t="shared" si="156"/>
        <v>4.9679664143692808</v>
      </c>
      <c r="AD306" s="3">
        <f t="shared" si="157"/>
        <v>720.5172464640001</v>
      </c>
      <c r="AI306" s="94">
        <f t="shared" si="158"/>
        <v>0.45092180110979901</v>
      </c>
    </row>
    <row r="307" spans="2:35">
      <c r="B307" s="39">
        <f t="shared" si="159"/>
        <v>279</v>
      </c>
      <c r="C307" s="42">
        <f t="shared" si="160"/>
        <v>1.8533093525160498</v>
      </c>
      <c r="D307" s="10">
        <f t="shared" si="161"/>
        <v>3.6866906474837027</v>
      </c>
      <c r="E307" s="40">
        <f t="shared" si="162"/>
        <v>23.706618705032593</v>
      </c>
      <c r="F307" s="40">
        <f t="shared" si="163"/>
        <v>31.08</v>
      </c>
      <c r="G307" s="3">
        <f t="shared" si="164"/>
        <v>211.5735251798736</v>
      </c>
      <c r="H307" s="3">
        <f t="shared" si="165"/>
        <v>81.256230789298584</v>
      </c>
      <c r="I307">
        <f t="shared" si="150"/>
        <v>8.1256230789298584E-5</v>
      </c>
      <c r="J307" s="4">
        <f t="shared" si="166"/>
        <v>441.39672911486542</v>
      </c>
      <c r="K307" s="40">
        <f t="shared" si="167"/>
        <v>5.4321585535936183</v>
      </c>
      <c r="L307" s="40">
        <f t="shared" si="151"/>
        <v>0.56784144640638168</v>
      </c>
      <c r="M307" s="10">
        <f t="shared" si="168"/>
        <v>5.0689664143692807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13.862748372910668</v>
      </c>
      <c r="Q307" s="42">
        <f t="shared" si="170"/>
        <v>0.13703931903971386</v>
      </c>
      <c r="R307" s="4">
        <f t="shared" si="171"/>
        <v>67126.251248913424</v>
      </c>
      <c r="S307">
        <f t="shared" si="152"/>
        <v>6.7126251248913419E-5</v>
      </c>
      <c r="T307" s="41">
        <f t="shared" si="153"/>
        <v>1.1267812079297041E-4</v>
      </c>
      <c r="U307" s="42">
        <f t="shared" si="172"/>
        <v>0.12046141417873757</v>
      </c>
      <c r="V307" s="42">
        <f t="shared" si="173"/>
        <v>0.45513138179046525</v>
      </c>
      <c r="W307" s="42">
        <f t="shared" si="174"/>
        <v>0.45095666343845558</v>
      </c>
      <c r="X307" s="42">
        <f t="shared" si="175"/>
        <v>4.1747183520096653E-3</v>
      </c>
      <c r="Y307" s="42">
        <f t="shared" si="149"/>
        <v>1.7315920151151508E-3</v>
      </c>
      <c r="Z307" s="10">
        <f t="shared" si="176"/>
        <v>15.367597568446302</v>
      </c>
      <c r="AA307">
        <f t="shared" si="154"/>
        <v>5069347.9510889621</v>
      </c>
      <c r="AB307" s="10">
        <f t="shared" si="155"/>
        <v>5.0693479510889619</v>
      </c>
      <c r="AC307" s="10">
        <f t="shared" si="156"/>
        <v>4.9683479510889619</v>
      </c>
      <c r="AD307" s="3">
        <f t="shared" si="157"/>
        <v>720.57258173879075</v>
      </c>
      <c r="AI307" s="94">
        <f t="shared" si="158"/>
        <v>0.45095666343845558</v>
      </c>
    </row>
    <row r="308" spans="2:35">
      <c r="B308" s="39">
        <f t="shared" si="159"/>
        <v>280</v>
      </c>
      <c r="C308" s="42">
        <f t="shared" si="160"/>
        <v>1.8599520383673618</v>
      </c>
      <c r="D308" s="10">
        <f t="shared" si="161"/>
        <v>3.6800479616323898</v>
      </c>
      <c r="E308" s="40">
        <f t="shared" si="162"/>
        <v>23.719904076735219</v>
      </c>
      <c r="F308" s="40">
        <f t="shared" si="163"/>
        <v>31.08</v>
      </c>
      <c r="G308" s="3">
        <f t="shared" si="164"/>
        <v>211.52038369306311</v>
      </c>
      <c r="H308" s="3">
        <f t="shared" si="165"/>
        <v>81.256230789298584</v>
      </c>
      <c r="I308">
        <f t="shared" si="150"/>
        <v>8.1256230789298584E-5</v>
      </c>
      <c r="J308" s="4">
        <f t="shared" si="166"/>
        <v>441.89159199147355</v>
      </c>
      <c r="K308" s="40">
        <f t="shared" si="167"/>
        <v>5.4382487065800555</v>
      </c>
      <c r="L308" s="40">
        <f t="shared" si="151"/>
        <v>0.56175129341994445</v>
      </c>
      <c r="M308" s="10">
        <f t="shared" si="168"/>
        <v>5.0693479510889619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13.863081220810354</v>
      </c>
      <c r="Q308" s="42">
        <f t="shared" si="170"/>
        <v>0.13751848278011961</v>
      </c>
      <c r="R308" s="4">
        <f t="shared" si="171"/>
        <v>67004.717383754702</v>
      </c>
      <c r="S308">
        <f t="shared" si="152"/>
        <v>6.7004717383754706E-5</v>
      </c>
      <c r="T308" s="41">
        <f t="shared" si="153"/>
        <v>1.1279965465812913E-4</v>
      </c>
      <c r="U308" s="42">
        <f t="shared" si="172"/>
        <v>0.12024331558101699</v>
      </c>
      <c r="V308" s="42">
        <f t="shared" si="173"/>
        <v>0.4551650705788004</v>
      </c>
      <c r="W308" s="42">
        <f t="shared" si="174"/>
        <v>0.45099129662872622</v>
      </c>
      <c r="X308" s="42">
        <f t="shared" si="175"/>
        <v>4.1737739500741777E-3</v>
      </c>
      <c r="Y308" s="42">
        <f t="shared" si="149"/>
        <v>1.7335919362526763E-3</v>
      </c>
      <c r="Z308" s="10">
        <f t="shared" si="176"/>
        <v>15.36876989124489</v>
      </c>
      <c r="AA308">
        <f t="shared" si="154"/>
        <v>5069726.9633287378</v>
      </c>
      <c r="AB308" s="10">
        <f t="shared" si="155"/>
        <v>5.0697269633287378</v>
      </c>
      <c r="AC308" s="10">
        <f t="shared" si="156"/>
        <v>4.9687269633287379</v>
      </c>
      <c r="AD308" s="3">
        <f t="shared" si="157"/>
        <v>720.62755088161532</v>
      </c>
      <c r="AI308" s="94">
        <f t="shared" si="158"/>
        <v>0.45099129662872622</v>
      </c>
    </row>
    <row r="309" spans="2:35">
      <c r="B309" s="39">
        <f t="shared" si="159"/>
        <v>281</v>
      </c>
      <c r="C309" s="42">
        <f t="shared" si="160"/>
        <v>1.8665947242186738</v>
      </c>
      <c r="D309" s="10">
        <f t="shared" si="161"/>
        <v>3.6734052757810769</v>
      </c>
      <c r="E309" s="40">
        <f t="shared" si="162"/>
        <v>23.733189448437845</v>
      </c>
      <c r="F309" s="40">
        <f t="shared" si="163"/>
        <v>31.08</v>
      </c>
      <c r="G309" s="3">
        <f t="shared" si="164"/>
        <v>211.46724220625262</v>
      </c>
      <c r="H309" s="3">
        <f t="shared" si="165"/>
        <v>81.256230789298584</v>
      </c>
      <c r="I309">
        <f t="shared" si="150"/>
        <v>8.1256230789298584E-5</v>
      </c>
      <c r="J309" s="4">
        <f t="shared" si="166"/>
        <v>442.3867321153632</v>
      </c>
      <c r="K309" s="40">
        <f t="shared" si="167"/>
        <v>5.4443422715790719</v>
      </c>
      <c r="L309" s="40">
        <f t="shared" si="151"/>
        <v>0.55565772842092809</v>
      </c>
      <c r="M309" s="10">
        <f t="shared" si="168"/>
        <v>5.0697269633287378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13.863411849494547</v>
      </c>
      <c r="Q309" s="42">
        <f t="shared" si="170"/>
        <v>0.13799763509294324</v>
      </c>
      <c r="R309" s="4">
        <f t="shared" si="171"/>
        <v>66883.177485376</v>
      </c>
      <c r="S309">
        <f t="shared" si="152"/>
        <v>6.6883177485375995E-5</v>
      </c>
      <c r="T309" s="41">
        <f t="shared" si="153"/>
        <v>1.1292119455650784E-4</v>
      </c>
      <c r="U309" s="42">
        <f t="shared" si="172"/>
        <v>0.12002520615638149</v>
      </c>
      <c r="V309" s="42">
        <f t="shared" si="173"/>
        <v>0.45519852205280054</v>
      </c>
      <c r="W309" s="42">
        <f t="shared" si="174"/>
        <v>0.45102570066466263</v>
      </c>
      <c r="X309" s="42">
        <f t="shared" si="175"/>
        <v>4.1728213881379039E-3</v>
      </c>
      <c r="Y309" s="42">
        <f t="shared" si="149"/>
        <v>1.7355913532718025E-3</v>
      </c>
      <c r="Z309" s="10">
        <f t="shared" si="176"/>
        <v>15.369934405035725</v>
      </c>
      <c r="AA309">
        <f t="shared" si="154"/>
        <v>5070103.4509144481</v>
      </c>
      <c r="AB309" s="10">
        <f t="shared" si="155"/>
        <v>5.0701034509144485</v>
      </c>
      <c r="AC309" s="10">
        <f t="shared" si="156"/>
        <v>4.9691034509144485</v>
      </c>
      <c r="AD309" s="3">
        <f t="shared" si="157"/>
        <v>720.68215386721511</v>
      </c>
      <c r="AI309" s="94">
        <f t="shared" si="158"/>
        <v>0.45102570066466263</v>
      </c>
    </row>
    <row r="310" spans="2:35">
      <c r="B310" s="39">
        <f t="shared" si="159"/>
        <v>282</v>
      </c>
      <c r="C310" s="42">
        <f t="shared" si="160"/>
        <v>1.8732374100699858</v>
      </c>
      <c r="D310" s="10">
        <f t="shared" si="161"/>
        <v>3.666762589929764</v>
      </c>
      <c r="E310" s="40">
        <f t="shared" si="162"/>
        <v>23.74647482014047</v>
      </c>
      <c r="F310" s="40">
        <f t="shared" si="163"/>
        <v>31.08</v>
      </c>
      <c r="G310" s="3">
        <f t="shared" si="164"/>
        <v>211.41410071944213</v>
      </c>
      <c r="H310" s="3">
        <f t="shared" si="165"/>
        <v>81.256230789298584</v>
      </c>
      <c r="I310">
        <f t="shared" si="150"/>
        <v>8.1256230789298584E-5</v>
      </c>
      <c r="J310" s="4">
        <f t="shared" si="166"/>
        <v>442.88214948653439</v>
      </c>
      <c r="K310" s="40">
        <f t="shared" si="167"/>
        <v>5.4504392485906665</v>
      </c>
      <c r="L310" s="40">
        <f t="shared" si="151"/>
        <v>0.54956075140933347</v>
      </c>
      <c r="M310" s="10">
        <f t="shared" si="168"/>
        <v>5.0701034509144485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13.863740259149807</v>
      </c>
      <c r="Q310" s="42">
        <f t="shared" si="170"/>
        <v>0.13847677605542111</v>
      </c>
      <c r="R310" s="4">
        <f t="shared" si="171"/>
        <v>66761.631597977335</v>
      </c>
      <c r="S310">
        <f t="shared" si="152"/>
        <v>6.6761631597977335E-5</v>
      </c>
      <c r="T310" s="41">
        <f t="shared" si="153"/>
        <v>1.130427404439065E-4</v>
      </c>
      <c r="U310" s="42">
        <f t="shared" si="172"/>
        <v>0.11980708598415023</v>
      </c>
      <c r="V310" s="42">
        <f t="shared" si="173"/>
        <v>0.45523173619566321</v>
      </c>
      <c r="W310" s="42">
        <f t="shared" si="174"/>
        <v>0.45105987553045623</v>
      </c>
      <c r="X310" s="42">
        <f t="shared" si="175"/>
        <v>4.1718606652069723E-3</v>
      </c>
      <c r="Y310" s="42">
        <f t="shared" si="149"/>
        <v>1.7375902626062534E-3</v>
      </c>
      <c r="Z310" s="10">
        <f t="shared" si="176"/>
        <v>15.371091109282437</v>
      </c>
      <c r="AA310">
        <f t="shared" si="154"/>
        <v>5070477.4136726847</v>
      </c>
      <c r="AB310" s="10">
        <f t="shared" si="155"/>
        <v>5.0704774136726849</v>
      </c>
      <c r="AC310" s="10">
        <f t="shared" si="156"/>
        <v>4.9694774136726849</v>
      </c>
      <c r="AD310" s="3">
        <f t="shared" si="157"/>
        <v>720.73639067044007</v>
      </c>
      <c r="AI310" s="94">
        <f t="shared" si="158"/>
        <v>0.45105987553045623</v>
      </c>
    </row>
    <row r="311" spans="2:35">
      <c r="B311" s="39">
        <f t="shared" si="159"/>
        <v>283</v>
      </c>
      <c r="C311" s="42">
        <f t="shared" si="160"/>
        <v>1.8798800959212978</v>
      </c>
      <c r="D311" s="10">
        <f t="shared" si="161"/>
        <v>3.6601199040784511</v>
      </c>
      <c r="E311" s="40">
        <f t="shared" si="162"/>
        <v>23.759760191843096</v>
      </c>
      <c r="F311" s="40">
        <f t="shared" si="163"/>
        <v>31.08</v>
      </c>
      <c r="G311" s="3">
        <f t="shared" si="164"/>
        <v>211.36095923263164</v>
      </c>
      <c r="H311" s="3">
        <f t="shared" si="165"/>
        <v>81.256230789298584</v>
      </c>
      <c r="I311">
        <f t="shared" si="150"/>
        <v>8.1256230789298584E-5</v>
      </c>
      <c r="J311" s="4">
        <f t="shared" si="166"/>
        <v>443.37784410498722</v>
      </c>
      <c r="K311" s="40">
        <f t="shared" si="167"/>
        <v>5.4565396376148412</v>
      </c>
      <c r="L311" s="40">
        <f t="shared" si="151"/>
        <v>0.54346036238515882</v>
      </c>
      <c r="M311" s="10">
        <f t="shared" si="168"/>
        <v>5.0704774136726849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13.864066449961065</v>
      </c>
      <c r="Q311" s="42">
        <f t="shared" si="170"/>
        <v>0.13895590574477215</v>
      </c>
      <c r="R311" s="4">
        <f t="shared" si="171"/>
        <v>66640.079765758666</v>
      </c>
      <c r="S311">
        <f t="shared" si="152"/>
        <v>6.6640079765758667E-5</v>
      </c>
      <c r="T311" s="41">
        <f t="shared" si="153"/>
        <v>1.1316429227612517E-4</v>
      </c>
      <c r="U311" s="42">
        <f t="shared" si="172"/>
        <v>0.11958895514364221</v>
      </c>
      <c r="V311" s="42">
        <f t="shared" si="173"/>
        <v>0.45526471299131627</v>
      </c>
      <c r="W311" s="42">
        <f t="shared" si="174"/>
        <v>0.45109382121036601</v>
      </c>
      <c r="X311" s="42">
        <f t="shared" si="175"/>
        <v>4.1708917809502588E-3</v>
      </c>
      <c r="Y311" s="42">
        <f t="shared" si="149"/>
        <v>1.7395886606895769E-3</v>
      </c>
      <c r="Z311" s="10">
        <f t="shared" si="176"/>
        <v>15.372240003453692</v>
      </c>
      <c r="AA311">
        <f t="shared" si="154"/>
        <v>5070848.8514316669</v>
      </c>
      <c r="AB311" s="10">
        <f t="shared" si="155"/>
        <v>5.0708488514316672</v>
      </c>
      <c r="AC311" s="10">
        <f t="shared" si="156"/>
        <v>4.9698488514316672</v>
      </c>
      <c r="AD311" s="3">
        <f t="shared" si="157"/>
        <v>720.79026126637666</v>
      </c>
      <c r="AI311" s="94">
        <f t="shared" si="158"/>
        <v>0.45109382121036601</v>
      </c>
    </row>
    <row r="312" spans="2:35">
      <c r="B312" s="39">
        <f t="shared" si="159"/>
        <v>284</v>
      </c>
      <c r="C312" s="42">
        <f t="shared" si="160"/>
        <v>1.8865227817726098</v>
      </c>
      <c r="D312" s="10">
        <f t="shared" si="161"/>
        <v>3.6534772182271382</v>
      </c>
      <c r="E312" s="40">
        <f t="shared" si="162"/>
        <v>23.773045563545722</v>
      </c>
      <c r="F312" s="40">
        <f t="shared" si="163"/>
        <v>31.08</v>
      </c>
      <c r="G312" s="3">
        <f t="shared" si="164"/>
        <v>211.30781774582115</v>
      </c>
      <c r="H312" s="3">
        <f t="shared" si="165"/>
        <v>81.256230789298584</v>
      </c>
      <c r="I312">
        <f t="shared" si="150"/>
        <v>8.1256230789298584E-5</v>
      </c>
      <c r="J312" s="4">
        <f t="shared" si="166"/>
        <v>443.87381597072158</v>
      </c>
      <c r="K312" s="40">
        <f t="shared" si="167"/>
        <v>5.4626434386515941</v>
      </c>
      <c r="L312" s="40">
        <f t="shared" si="151"/>
        <v>0.53735656134840593</v>
      </c>
      <c r="M312" s="10">
        <f t="shared" si="168"/>
        <v>5.0708488514316672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13.864390422112374</v>
      </c>
      <c r="Q312" s="42">
        <f t="shared" si="170"/>
        <v>0.13943502423819812</v>
      </c>
      <c r="R312" s="4">
        <f t="shared" si="171"/>
        <v>66518.522032920009</v>
      </c>
      <c r="S312">
        <f t="shared" si="152"/>
        <v>6.6518522032920014E-5</v>
      </c>
      <c r="T312" s="41">
        <f t="shared" si="153"/>
        <v>1.1328585000896382E-4</v>
      </c>
      <c r="U312" s="42">
        <f t="shared" si="172"/>
        <v>0.11937081371417659</v>
      </c>
      <c r="V312" s="42">
        <f t="shared" si="173"/>
        <v>0.45529745242306691</v>
      </c>
      <c r="W312" s="42">
        <f t="shared" si="174"/>
        <v>0.45112753768879893</v>
      </c>
      <c r="X312" s="42">
        <f t="shared" si="175"/>
        <v>4.1699147342679765E-3</v>
      </c>
      <c r="Y312" s="42">
        <f t="shared" si="149"/>
        <v>1.7415865439547741E-3</v>
      </c>
      <c r="Z312" s="10">
        <f t="shared" si="176"/>
        <v>15.373381087019869</v>
      </c>
      <c r="AA312">
        <f t="shared" si="154"/>
        <v>5071217.7640201692</v>
      </c>
      <c r="AB312" s="10">
        <f t="shared" si="155"/>
        <v>5.0712177640201688</v>
      </c>
      <c r="AC312" s="10">
        <f t="shared" si="156"/>
        <v>4.9702177640201688</v>
      </c>
      <c r="AD312" s="3">
        <f t="shared" si="157"/>
        <v>720.84376563019134</v>
      </c>
      <c r="AI312" s="94">
        <f t="shared" si="158"/>
        <v>0.45112753768879893</v>
      </c>
    </row>
    <row r="313" spans="2:35">
      <c r="B313" s="39">
        <f t="shared" si="159"/>
        <v>285</v>
      </c>
      <c r="C313" s="42">
        <f t="shared" si="160"/>
        <v>1.8931654676239218</v>
      </c>
      <c r="D313" s="10">
        <f t="shared" si="161"/>
        <v>3.6468345323758253</v>
      </c>
      <c r="E313" s="40">
        <f t="shared" si="162"/>
        <v>23.786330935248348</v>
      </c>
      <c r="F313" s="40">
        <f t="shared" si="163"/>
        <v>31.08</v>
      </c>
      <c r="G313" s="3">
        <f t="shared" si="164"/>
        <v>211.25467625901067</v>
      </c>
      <c r="H313" s="3">
        <f t="shared" si="165"/>
        <v>81.256230789298584</v>
      </c>
      <c r="I313">
        <f t="shared" si="150"/>
        <v>8.1256230789298584E-5</v>
      </c>
      <c r="J313" s="4">
        <f t="shared" si="166"/>
        <v>444.37006508373742</v>
      </c>
      <c r="K313" s="40">
        <f t="shared" si="167"/>
        <v>5.4687506517009252</v>
      </c>
      <c r="L313" s="40">
        <f t="shared" si="151"/>
        <v>0.53124934829907478</v>
      </c>
      <c r="M313" s="10">
        <f t="shared" si="168"/>
        <v>5.0712177640201688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13.864712175785977</v>
      </c>
      <c r="Q313" s="42">
        <f t="shared" si="170"/>
        <v>0.13991413161288371</v>
      </c>
      <c r="R313" s="4">
        <f t="shared" si="171"/>
        <v>66396.95844366138</v>
      </c>
      <c r="S313">
        <f t="shared" si="152"/>
        <v>6.6396958443661384E-5</v>
      </c>
      <c r="T313" s="41">
        <f t="shared" si="153"/>
        <v>1.1340741359822245E-4</v>
      </c>
      <c r="U313" s="42">
        <f t="shared" si="172"/>
        <v>0.11915266177507253</v>
      </c>
      <c r="V313" s="42">
        <f t="shared" si="173"/>
        <v>0.45532995447464447</v>
      </c>
      <c r="W313" s="42">
        <f t="shared" si="174"/>
        <v>0.45116102495021243</v>
      </c>
      <c r="X313" s="42">
        <f t="shared" si="175"/>
        <v>4.1689295244320412E-3</v>
      </c>
      <c r="Y313" s="42">
        <f t="shared" si="149"/>
        <v>1.743583908834474E-3</v>
      </c>
      <c r="Z313" s="10">
        <f t="shared" si="176"/>
        <v>15.374514359454565</v>
      </c>
      <c r="AA313">
        <f t="shared" si="154"/>
        <v>5071584.1512680054</v>
      </c>
      <c r="AB313" s="10">
        <f t="shared" si="155"/>
        <v>5.0715841512680058</v>
      </c>
      <c r="AC313" s="10">
        <f t="shared" si="156"/>
        <v>4.9705841512680058</v>
      </c>
      <c r="AD313" s="3">
        <f t="shared" si="157"/>
        <v>720.89690373720168</v>
      </c>
      <c r="AI313" s="94">
        <f t="shared" si="158"/>
        <v>0.45116102495021243</v>
      </c>
    </row>
    <row r="314" spans="2:35">
      <c r="B314" s="39">
        <f t="shared" si="159"/>
        <v>286</v>
      </c>
      <c r="C314" s="42">
        <f t="shared" si="160"/>
        <v>1.8998081534752338</v>
      </c>
      <c r="D314" s="10">
        <f t="shared" si="161"/>
        <v>3.6401918465245124</v>
      </c>
      <c r="E314" s="40">
        <f t="shared" si="162"/>
        <v>23.799616306950973</v>
      </c>
      <c r="F314" s="40">
        <f t="shared" si="163"/>
        <v>31.08</v>
      </c>
      <c r="G314" s="3">
        <f t="shared" si="164"/>
        <v>211.20153477220018</v>
      </c>
      <c r="H314" s="3">
        <f t="shared" si="165"/>
        <v>81.256230789298584</v>
      </c>
      <c r="I314">
        <f t="shared" si="150"/>
        <v>8.1256230789298584E-5</v>
      </c>
      <c r="J314" s="4">
        <f t="shared" si="166"/>
        <v>444.86659144403495</v>
      </c>
      <c r="K314" s="40">
        <f t="shared" si="167"/>
        <v>5.4748612767628364</v>
      </c>
      <c r="L314" s="40">
        <f t="shared" si="151"/>
        <v>0.5251387232371636</v>
      </c>
      <c r="M314" s="10">
        <f t="shared" si="168"/>
        <v>5.0715841512680058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13.865031711162739</v>
      </c>
      <c r="Q314" s="42">
        <f t="shared" si="170"/>
        <v>0.1403932279459966</v>
      </c>
      <c r="R314" s="4">
        <f t="shared" si="171"/>
        <v>66275.389042182753</v>
      </c>
      <c r="S314">
        <f t="shared" si="152"/>
        <v>6.6275389042182758E-5</v>
      </c>
      <c r="T314" s="41">
        <f t="shared" si="153"/>
        <v>1.1352898299970108E-4</v>
      </c>
      <c r="U314" s="42">
        <f t="shared" si="172"/>
        <v>0.11893449940564906</v>
      </c>
      <c r="V314" s="42">
        <f t="shared" si="173"/>
        <v>0.45536221913030034</v>
      </c>
      <c r="W314" s="42">
        <f t="shared" si="174"/>
        <v>0.45119428297915826</v>
      </c>
      <c r="X314" s="42">
        <f t="shared" si="175"/>
        <v>4.167936151142082E-3</v>
      </c>
      <c r="Y314" s="42">
        <f t="shared" si="149"/>
        <v>1.7455807517611347E-3</v>
      </c>
      <c r="Z314" s="10">
        <f t="shared" si="176"/>
        <v>15.375639820236309</v>
      </c>
      <c r="AA314">
        <f t="shared" si="154"/>
        <v>5071948.0130065829</v>
      </c>
      <c r="AB314" s="10">
        <f t="shared" si="155"/>
        <v>5.0719480130065833</v>
      </c>
      <c r="AC314" s="10">
        <f t="shared" si="156"/>
        <v>4.9709480130065833</v>
      </c>
      <c r="AD314" s="3">
        <f t="shared" si="157"/>
        <v>720.94967556295614</v>
      </c>
      <c r="AI314" s="94">
        <f t="shared" si="158"/>
        <v>0.45119428297915826</v>
      </c>
    </row>
    <row r="315" spans="2:35">
      <c r="B315" s="39">
        <f t="shared" si="159"/>
        <v>287</v>
      </c>
      <c r="C315" s="42">
        <f t="shared" si="160"/>
        <v>1.9064508393265458</v>
      </c>
      <c r="D315" s="10">
        <f t="shared" si="161"/>
        <v>3.6335491606731996</v>
      </c>
      <c r="E315" s="40">
        <f t="shared" si="162"/>
        <v>23.812901678653599</v>
      </c>
      <c r="F315" s="40">
        <f t="shared" si="163"/>
        <v>31.08</v>
      </c>
      <c r="G315" s="3">
        <f t="shared" si="164"/>
        <v>211.14839328538969</v>
      </c>
      <c r="H315" s="3">
        <f t="shared" si="165"/>
        <v>81.256230789298584</v>
      </c>
      <c r="I315">
        <f t="shared" si="150"/>
        <v>8.1256230789298584E-5</v>
      </c>
      <c r="J315" s="4">
        <f t="shared" si="166"/>
        <v>445.36339505161396</v>
      </c>
      <c r="K315" s="40">
        <f t="shared" si="167"/>
        <v>5.4809753138373258</v>
      </c>
      <c r="L315" s="40">
        <f t="shared" si="151"/>
        <v>0.51902468616267416</v>
      </c>
      <c r="M315" s="10">
        <f t="shared" si="168"/>
        <v>5.0719480130065833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13.865349028422617</v>
      </c>
      <c r="Q315" s="42">
        <f t="shared" si="170"/>
        <v>0.14087231331468766</v>
      </c>
      <c r="R315" s="4">
        <f t="shared" si="171"/>
        <v>66153.813872684128</v>
      </c>
      <c r="S315">
        <f t="shared" si="152"/>
        <v>6.6153813872684133E-5</v>
      </c>
      <c r="T315" s="41">
        <f t="shared" si="153"/>
        <v>1.136505581691997E-4</v>
      </c>
      <c r="U315" s="42">
        <f t="shared" si="172"/>
        <v>0.1187163266852253</v>
      </c>
      <c r="V315" s="42">
        <f t="shared" si="173"/>
        <v>0.45539424637373332</v>
      </c>
      <c r="W315" s="42">
        <f t="shared" si="174"/>
        <v>0.45122731176033254</v>
      </c>
      <c r="X315" s="42">
        <f t="shared" si="175"/>
        <v>4.1669346134007856E-3</v>
      </c>
      <c r="Y315" s="42">
        <f t="shared" si="149"/>
        <v>1.7475770691667075E-3</v>
      </c>
      <c r="Z315" s="10">
        <f t="shared" si="176"/>
        <v>15.376757468845552</v>
      </c>
      <c r="AA315">
        <f t="shared" si="154"/>
        <v>5072309.3490679301</v>
      </c>
      <c r="AB315" s="10">
        <f t="shared" si="155"/>
        <v>5.0723093490679299</v>
      </c>
      <c r="AC315" s="10">
        <f t="shared" si="156"/>
        <v>4.9713093490679299</v>
      </c>
      <c r="AD315" s="3">
        <f t="shared" si="157"/>
        <v>721.00208108309357</v>
      </c>
      <c r="AI315" s="94">
        <f t="shared" si="158"/>
        <v>0.45122731176033254</v>
      </c>
    </row>
    <row r="316" spans="2:35">
      <c r="B316" s="39">
        <f t="shared" si="159"/>
        <v>288</v>
      </c>
      <c r="C316" s="42">
        <f t="shared" si="160"/>
        <v>1.9130935251778578</v>
      </c>
      <c r="D316" s="10">
        <f t="shared" si="161"/>
        <v>3.6269064748218867</v>
      </c>
      <c r="E316" s="40">
        <f t="shared" si="162"/>
        <v>23.826187050356225</v>
      </c>
      <c r="F316" s="40">
        <f t="shared" si="163"/>
        <v>31.08</v>
      </c>
      <c r="G316" s="3">
        <f t="shared" si="164"/>
        <v>211.0952517985792</v>
      </c>
      <c r="H316" s="3">
        <f t="shared" si="165"/>
        <v>81.256230789298584</v>
      </c>
      <c r="I316">
        <f t="shared" si="150"/>
        <v>8.1256230789298584E-5</v>
      </c>
      <c r="J316" s="4">
        <f t="shared" si="166"/>
        <v>445.86047590647456</v>
      </c>
      <c r="K316" s="40">
        <f t="shared" si="167"/>
        <v>5.4870927629243935</v>
      </c>
      <c r="L316" s="40">
        <f t="shared" si="151"/>
        <v>0.51290723707560648</v>
      </c>
      <c r="M316" s="10">
        <f t="shared" si="168"/>
        <v>5.0723093490679299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13.865664127743816</v>
      </c>
      <c r="Q316" s="42">
        <f t="shared" si="170"/>
        <v>0.14135138779609102</v>
      </c>
      <c r="R316" s="4">
        <f t="shared" si="171"/>
        <v>66032.232979365523</v>
      </c>
      <c r="S316">
        <f t="shared" si="152"/>
        <v>6.6032232979365516E-5</v>
      </c>
      <c r="T316" s="41">
        <f t="shared" si="153"/>
        <v>1.1377213906251832E-4</v>
      </c>
      <c r="U316" s="42">
        <f t="shared" si="172"/>
        <v>0.11849814369312039</v>
      </c>
      <c r="V316" s="42">
        <f t="shared" si="173"/>
        <v>0.45542603618916172</v>
      </c>
      <c r="W316" s="42">
        <f t="shared" si="174"/>
        <v>0.45126011127848836</v>
      </c>
      <c r="X316" s="42">
        <f t="shared" si="175"/>
        <v>4.1659249106733576E-3</v>
      </c>
      <c r="Y316" s="42">
        <f t="shared" si="149"/>
        <v>1.7495728574828536E-3</v>
      </c>
      <c r="Z316" s="10">
        <f t="shared" si="176"/>
        <v>15.37786730476655</v>
      </c>
      <c r="AA316">
        <f t="shared" si="154"/>
        <v>5072668.1592853107</v>
      </c>
      <c r="AB316" s="10">
        <f t="shared" si="155"/>
        <v>5.0726681592853105</v>
      </c>
      <c r="AC316" s="10">
        <f t="shared" si="156"/>
        <v>4.9716681592853105</v>
      </c>
      <c r="AD316" s="3">
        <f t="shared" si="157"/>
        <v>721.05412027343152</v>
      </c>
      <c r="AI316" s="94">
        <f t="shared" si="158"/>
        <v>0.45126011127848836</v>
      </c>
    </row>
    <row r="317" spans="2:35">
      <c r="B317" s="39">
        <f t="shared" si="159"/>
        <v>289</v>
      </c>
      <c r="C317" s="42">
        <f t="shared" si="160"/>
        <v>1.9197362110291698</v>
      </c>
      <c r="D317" s="10">
        <f t="shared" si="161"/>
        <v>3.6202637889705738</v>
      </c>
      <c r="E317" s="40">
        <f t="shared" si="162"/>
        <v>23.839472422058851</v>
      </c>
      <c r="F317" s="40">
        <f t="shared" si="163"/>
        <v>31.08</v>
      </c>
      <c r="G317" s="3">
        <f t="shared" si="164"/>
        <v>211.04211031176871</v>
      </c>
      <c r="H317" s="3">
        <f t="shared" si="165"/>
        <v>81.256230789298584</v>
      </c>
      <c r="I317">
        <f t="shared" si="150"/>
        <v>8.1256230789298584E-5</v>
      </c>
      <c r="J317" s="4">
        <f t="shared" si="166"/>
        <v>446.35783400861669</v>
      </c>
      <c r="K317" s="40">
        <f t="shared" si="167"/>
        <v>5.4932136240240403</v>
      </c>
      <c r="L317" s="40">
        <f t="shared" si="151"/>
        <v>0.50678637597595966</v>
      </c>
      <c r="M317" s="10">
        <f t="shared" si="168"/>
        <v>5.0726681592853105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13.865977009303336</v>
      </c>
      <c r="Q317" s="42">
        <f t="shared" si="170"/>
        <v>0.14183045146732423</v>
      </c>
      <c r="R317" s="4">
        <f t="shared" si="171"/>
        <v>65910.646406426924</v>
      </c>
      <c r="S317">
        <f t="shared" si="152"/>
        <v>6.5910646406426918E-5</v>
      </c>
      <c r="T317" s="41">
        <f t="shared" si="153"/>
        <v>1.1389372563545692E-4</v>
      </c>
      <c r="U317" s="42">
        <f t="shared" si="172"/>
        <v>0.11827995050865343</v>
      </c>
      <c r="V317" s="42">
        <f t="shared" si="173"/>
        <v>0.45545758856079882</v>
      </c>
      <c r="W317" s="42">
        <f t="shared" si="174"/>
        <v>0.45129268151849028</v>
      </c>
      <c r="X317" s="42">
        <f t="shared" si="175"/>
        <v>4.164907042308541E-3</v>
      </c>
      <c r="Y317" s="42">
        <f t="shared" si="149"/>
        <v>1.7515681131408871E-3</v>
      </c>
      <c r="Z317" s="10">
        <f t="shared" si="176"/>
        <v>15.378969327486784</v>
      </c>
      <c r="AA317">
        <f t="shared" si="154"/>
        <v>5073024.4434930235</v>
      </c>
      <c r="AB317" s="10">
        <f t="shared" si="155"/>
        <v>5.0730244434930238</v>
      </c>
      <c r="AC317" s="10">
        <f t="shared" si="156"/>
        <v>4.9720244434930239</v>
      </c>
      <c r="AD317" s="3">
        <f t="shared" si="157"/>
        <v>721.10579310993819</v>
      </c>
      <c r="AI317" s="94">
        <f t="shared" si="158"/>
        <v>0.45129268151849028</v>
      </c>
    </row>
    <row r="318" spans="2:35">
      <c r="B318" s="39">
        <f t="shared" si="159"/>
        <v>290</v>
      </c>
      <c r="C318" s="42">
        <f t="shared" si="160"/>
        <v>1.9263788968804818</v>
      </c>
      <c r="D318" s="10">
        <f t="shared" si="161"/>
        <v>3.6136211031192609</v>
      </c>
      <c r="E318" s="40">
        <f t="shared" si="162"/>
        <v>23.852757793761477</v>
      </c>
      <c r="F318" s="40">
        <f t="shared" si="163"/>
        <v>31.08</v>
      </c>
      <c r="G318" s="3">
        <f t="shared" si="164"/>
        <v>210.98896882495822</v>
      </c>
      <c r="H318" s="3">
        <f t="shared" si="165"/>
        <v>81.256230789298584</v>
      </c>
      <c r="I318">
        <f t="shared" si="150"/>
        <v>8.1256230789298584E-5</v>
      </c>
      <c r="J318" s="4">
        <f t="shared" si="166"/>
        <v>446.85546935804041</v>
      </c>
      <c r="K318" s="40">
        <f t="shared" si="167"/>
        <v>5.4993378971362663</v>
      </c>
      <c r="L318" s="40">
        <f t="shared" si="151"/>
        <v>0.50066210286373369</v>
      </c>
      <c r="M318" s="10">
        <f t="shared" si="168"/>
        <v>5.0730244434930238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13.866287673276785</v>
      </c>
      <c r="Q318" s="42">
        <f t="shared" si="170"/>
        <v>0.14230950440548834</v>
      </c>
      <c r="R318" s="4">
        <f t="shared" si="171"/>
        <v>65789.054198068319</v>
      </c>
      <c r="S318">
        <f t="shared" si="152"/>
        <v>6.5789054198068318E-5</v>
      </c>
      <c r="T318" s="41">
        <f t="shared" si="153"/>
        <v>1.1401531784381552E-4</v>
      </c>
      <c r="U318" s="42">
        <f t="shared" si="172"/>
        <v>0.11806174721114349</v>
      </c>
      <c r="V318" s="42">
        <f t="shared" si="173"/>
        <v>0.4554889034731216</v>
      </c>
      <c r="W318" s="42">
        <f t="shared" si="174"/>
        <v>0.45132502246529727</v>
      </c>
      <c r="X318" s="42">
        <f t="shared" si="175"/>
        <v>4.1638810078243327E-3</v>
      </c>
      <c r="Y318" s="42">
        <f t="shared" si="149"/>
        <v>1.753562832571851E-3</v>
      </c>
      <c r="Z318" s="10">
        <f t="shared" si="176"/>
        <v>15.380063536497598</v>
      </c>
      <c r="AA318">
        <f t="shared" si="154"/>
        <v>5073378.2015266214</v>
      </c>
      <c r="AB318" s="10">
        <f t="shared" si="155"/>
        <v>5.0733782015266211</v>
      </c>
      <c r="AC318" s="10">
        <f t="shared" si="156"/>
        <v>4.9723782015266211</v>
      </c>
      <c r="AD318" s="3">
        <f t="shared" si="157"/>
        <v>721.1570995687631</v>
      </c>
      <c r="AI318" s="94">
        <f t="shared" si="158"/>
        <v>0.45132502246529727</v>
      </c>
    </row>
    <row r="319" spans="2:35">
      <c r="B319" s="39">
        <f t="shared" si="159"/>
        <v>291</v>
      </c>
      <c r="C319" s="42">
        <f t="shared" si="160"/>
        <v>1.9330215827317938</v>
      </c>
      <c r="D319" s="10">
        <f t="shared" si="161"/>
        <v>3.606978417267948</v>
      </c>
      <c r="E319" s="40">
        <f t="shared" si="162"/>
        <v>23.866043165464102</v>
      </c>
      <c r="F319" s="40">
        <f t="shared" si="163"/>
        <v>31.08</v>
      </c>
      <c r="G319" s="3">
        <f t="shared" si="164"/>
        <v>210.93582733814773</v>
      </c>
      <c r="H319" s="3">
        <f t="shared" si="165"/>
        <v>81.256230789298584</v>
      </c>
      <c r="I319">
        <f t="shared" si="150"/>
        <v>8.1256230789298584E-5</v>
      </c>
      <c r="J319" s="4">
        <f t="shared" si="166"/>
        <v>447.35338195474566</v>
      </c>
      <c r="K319" s="40">
        <f t="shared" si="167"/>
        <v>5.5054655822610705</v>
      </c>
      <c r="L319" s="40">
        <f t="shared" si="151"/>
        <v>0.49453441773892948</v>
      </c>
      <c r="M319" s="10">
        <f t="shared" si="168"/>
        <v>5.0733782015266211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13.866596119838579</v>
      </c>
      <c r="Q319" s="42">
        <f t="shared" si="170"/>
        <v>0.14278854668766808</v>
      </c>
      <c r="R319" s="4">
        <f t="shared" si="171"/>
        <v>65667.456398489725</v>
      </c>
      <c r="S319">
        <f t="shared" si="152"/>
        <v>6.5667456398489727E-5</v>
      </c>
      <c r="T319" s="41">
        <f t="shared" si="153"/>
        <v>1.1413691564339411E-4</v>
      </c>
      <c r="U319" s="42">
        <f t="shared" si="172"/>
        <v>0.11784353387990973</v>
      </c>
      <c r="V319" s="42">
        <f t="shared" si="173"/>
        <v>0.45551998091033596</v>
      </c>
      <c r="W319" s="42">
        <f t="shared" si="174"/>
        <v>0.45135713410398193</v>
      </c>
      <c r="X319" s="42">
        <f t="shared" si="175"/>
        <v>4.1628468063540369E-3</v>
      </c>
      <c r="Y319" s="42">
        <f t="shared" si="149"/>
        <v>1.7555570122063315E-3</v>
      </c>
      <c r="Z319" s="10">
        <f t="shared" si="176"/>
        <v>15.381149931292521</v>
      </c>
      <c r="AA319">
        <f t="shared" si="154"/>
        <v>5073729.4332223628</v>
      </c>
      <c r="AB319" s="10">
        <f t="shared" si="155"/>
        <v>5.073729433222363</v>
      </c>
      <c r="AC319" s="10">
        <f t="shared" si="156"/>
        <v>4.972729433222363</v>
      </c>
      <c r="AD319" s="3">
        <f t="shared" si="157"/>
        <v>721.20803962615844</v>
      </c>
      <c r="AI319" s="94">
        <f t="shared" si="158"/>
        <v>0.45135713410398193</v>
      </c>
    </row>
    <row r="320" spans="2:35">
      <c r="B320" s="39">
        <f t="shared" si="159"/>
        <v>292</v>
      </c>
      <c r="C320" s="42">
        <f t="shared" si="160"/>
        <v>1.9396642685831058</v>
      </c>
      <c r="D320" s="10">
        <f t="shared" si="161"/>
        <v>3.6003357314166351</v>
      </c>
      <c r="E320" s="40">
        <f t="shared" si="162"/>
        <v>23.879328537166728</v>
      </c>
      <c r="F320" s="40">
        <f t="shared" si="163"/>
        <v>31.08</v>
      </c>
      <c r="G320" s="3">
        <f t="shared" si="164"/>
        <v>210.88268585133724</v>
      </c>
      <c r="H320" s="3">
        <f t="shared" si="165"/>
        <v>81.256230789298584</v>
      </c>
      <c r="I320">
        <f t="shared" si="150"/>
        <v>8.1256230789298584E-5</v>
      </c>
      <c r="J320" s="4">
        <f t="shared" si="166"/>
        <v>447.85157179873255</v>
      </c>
      <c r="K320" s="40">
        <f t="shared" si="167"/>
        <v>5.5115966793984548</v>
      </c>
      <c r="L320" s="40">
        <f t="shared" si="151"/>
        <v>0.48840332060154523</v>
      </c>
      <c r="M320" s="10">
        <f t="shared" si="168"/>
        <v>5.073729433222363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13.866902349161458</v>
      </c>
      <c r="Q320" s="42">
        <f t="shared" si="170"/>
        <v>0.1432675783909319</v>
      </c>
      <c r="R320" s="4">
        <f t="shared" si="171"/>
        <v>65545.853051891128</v>
      </c>
      <c r="S320">
        <f t="shared" si="152"/>
        <v>6.5545853051891126E-5</v>
      </c>
      <c r="T320" s="41">
        <f t="shared" si="153"/>
        <v>1.1425851898999271E-4</v>
      </c>
      <c r="U320" s="42">
        <f t="shared" si="172"/>
        <v>0.11762531059427121</v>
      </c>
      <c r="V320" s="42">
        <f t="shared" si="173"/>
        <v>0.45555082085731968</v>
      </c>
      <c r="W320" s="42">
        <f t="shared" si="174"/>
        <v>0.45138901641968099</v>
      </c>
      <c r="X320" s="42">
        <f t="shared" si="175"/>
        <v>4.1618044376386942E-3</v>
      </c>
      <c r="Y320" s="42">
        <f t="shared" si="149"/>
        <v>1.7575506484747445E-3</v>
      </c>
      <c r="Z320" s="10">
        <f t="shared" si="176"/>
        <v>15.382228511369721</v>
      </c>
      <c r="AA320">
        <f t="shared" si="154"/>
        <v>5074078.1384180039</v>
      </c>
      <c r="AB320" s="10">
        <f t="shared" si="155"/>
        <v>5.0740781384180043</v>
      </c>
      <c r="AC320" s="10">
        <f t="shared" si="156"/>
        <v>4.9730781384180043</v>
      </c>
      <c r="AD320" s="3">
        <f t="shared" si="157"/>
        <v>721.25861325859375</v>
      </c>
      <c r="AI320" s="94">
        <f t="shared" si="158"/>
        <v>0.45138901641968099</v>
      </c>
    </row>
    <row r="321" spans="2:35">
      <c r="B321" s="39">
        <f t="shared" si="159"/>
        <v>293</v>
      </c>
      <c r="C321" s="42">
        <f t="shared" si="160"/>
        <v>1.9463069544344178</v>
      </c>
      <c r="D321" s="10">
        <f t="shared" si="161"/>
        <v>3.5936930455653222</v>
      </c>
      <c r="E321" s="40">
        <f t="shared" si="162"/>
        <v>23.892613908869354</v>
      </c>
      <c r="F321" s="40">
        <f t="shared" si="163"/>
        <v>31.08</v>
      </c>
      <c r="G321" s="3">
        <f t="shared" si="164"/>
        <v>210.82954436452675</v>
      </c>
      <c r="H321" s="3">
        <f t="shared" si="165"/>
        <v>81.256230789298584</v>
      </c>
      <c r="I321">
        <f t="shared" si="150"/>
        <v>8.1256230789298584E-5</v>
      </c>
      <c r="J321" s="4">
        <f t="shared" si="166"/>
        <v>448.35003889000092</v>
      </c>
      <c r="K321" s="40">
        <f t="shared" si="167"/>
        <v>5.5177311885484164</v>
      </c>
      <c r="L321" s="40">
        <f t="shared" si="151"/>
        <v>0.48226881145158362</v>
      </c>
      <c r="M321" s="10">
        <f t="shared" si="168"/>
        <v>5.0740781384180043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13.867206361417187</v>
      </c>
      <c r="Q321" s="42">
        <f t="shared" si="170"/>
        <v>0.14374659959233221</v>
      </c>
      <c r="R321" s="4">
        <f t="shared" si="171"/>
        <v>65424.244202472531</v>
      </c>
      <c r="S321">
        <f t="shared" si="152"/>
        <v>6.5424244202472536E-5</v>
      </c>
      <c r="T321" s="41">
        <f t="shared" si="153"/>
        <v>1.143801278394113E-4</v>
      </c>
      <c r="U321" s="42">
        <f t="shared" si="172"/>
        <v>0.11740707743354707</v>
      </c>
      <c r="V321" s="42">
        <f t="shared" si="173"/>
        <v>0.45558142329856316</v>
      </c>
      <c r="W321" s="42">
        <f t="shared" si="174"/>
        <v>0.45142066939766712</v>
      </c>
      <c r="X321" s="42">
        <f t="shared" si="175"/>
        <v>4.1607539008960415E-3</v>
      </c>
      <c r="Y321" s="42">
        <f t="shared" si="149"/>
        <v>1.7595437378070827E-3</v>
      </c>
      <c r="Z321" s="10">
        <f t="shared" si="176"/>
        <v>15.383299276229755</v>
      </c>
      <c r="AA321">
        <f t="shared" si="154"/>
        <v>5074424.3169520758</v>
      </c>
      <c r="AB321" s="10">
        <f t="shared" si="155"/>
        <v>5.0744243169520757</v>
      </c>
      <c r="AC321" s="10">
        <f t="shared" si="156"/>
        <v>4.9734243169520758</v>
      </c>
      <c r="AD321" s="3">
        <f t="shared" si="157"/>
        <v>721.30882044265059</v>
      </c>
      <c r="AI321" s="94">
        <f t="shared" si="158"/>
        <v>0.45142066939766712</v>
      </c>
    </row>
    <row r="322" spans="2:35">
      <c r="B322" s="39">
        <f t="shared" si="159"/>
        <v>294</v>
      </c>
      <c r="C322" s="42">
        <f t="shared" si="160"/>
        <v>1.9529496402857298</v>
      </c>
      <c r="D322" s="10">
        <f t="shared" si="161"/>
        <v>3.5870503597140093</v>
      </c>
      <c r="E322" s="40">
        <f t="shared" si="162"/>
        <v>23.90589928057198</v>
      </c>
      <c r="F322" s="40">
        <f t="shared" si="163"/>
        <v>31.08</v>
      </c>
      <c r="G322" s="3">
        <f t="shared" si="164"/>
        <v>210.77640287771627</v>
      </c>
      <c r="H322" s="3">
        <f t="shared" si="165"/>
        <v>81.256230789298584</v>
      </c>
      <c r="I322">
        <f t="shared" si="150"/>
        <v>8.1256230789298584E-5</v>
      </c>
      <c r="J322" s="4">
        <f t="shared" si="166"/>
        <v>448.84878322855087</v>
      </c>
      <c r="K322" s="40">
        <f t="shared" si="167"/>
        <v>5.523869109710958</v>
      </c>
      <c r="L322" s="40">
        <f t="shared" si="151"/>
        <v>0.47613089028904199</v>
      </c>
      <c r="M322" s="10">
        <f t="shared" si="168"/>
        <v>5.0744243169520757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13.867508156775905</v>
      </c>
      <c r="Q322" s="42">
        <f t="shared" si="170"/>
        <v>0.14422561036890538</v>
      </c>
      <c r="R322" s="4">
        <f t="shared" si="171"/>
        <v>65302.629894433929</v>
      </c>
      <c r="S322">
        <f t="shared" si="152"/>
        <v>6.5302629894433927E-5</v>
      </c>
      <c r="T322" s="41">
        <f t="shared" si="153"/>
        <v>1.1450174214744991E-4</v>
      </c>
      <c r="U322" s="42">
        <f t="shared" si="172"/>
        <v>0.1171888344770564</v>
      </c>
      <c r="V322" s="42">
        <f t="shared" si="173"/>
        <v>0.45561178821899689</v>
      </c>
      <c r="W322" s="42">
        <f t="shared" si="174"/>
        <v>0.45145209302328337</v>
      </c>
      <c r="X322" s="42">
        <f t="shared" si="175"/>
        <v>4.1596951957135198E-3</v>
      </c>
      <c r="Y322" s="42">
        <f t="shared" si="149"/>
        <v>1.761536276633089E-3</v>
      </c>
      <c r="Z322" s="10">
        <f t="shared" si="176"/>
        <v>15.384362225377027</v>
      </c>
      <c r="AA322">
        <f t="shared" si="154"/>
        <v>5074767.9686643509</v>
      </c>
      <c r="AB322" s="10">
        <f t="shared" si="155"/>
        <v>5.074767968664351</v>
      </c>
      <c r="AC322" s="10">
        <f t="shared" si="156"/>
        <v>4.973767968664351</v>
      </c>
      <c r="AD322" s="3">
        <f t="shared" si="157"/>
        <v>721.35866115509077</v>
      </c>
      <c r="AI322" s="94">
        <f t="shared" si="158"/>
        <v>0.45145209302328337</v>
      </c>
    </row>
    <row r="323" spans="2:35">
      <c r="B323" s="39">
        <f t="shared" si="159"/>
        <v>295</v>
      </c>
      <c r="C323" s="42">
        <f t="shared" si="160"/>
        <v>1.9595923261370418</v>
      </c>
      <c r="D323" s="10">
        <f t="shared" si="161"/>
        <v>3.5804076738626964</v>
      </c>
      <c r="E323" s="40">
        <f t="shared" si="162"/>
        <v>23.919184652274605</v>
      </c>
      <c r="F323" s="40">
        <f t="shared" si="163"/>
        <v>31.08</v>
      </c>
      <c r="G323" s="3">
        <f t="shared" si="164"/>
        <v>210.72326139090578</v>
      </c>
      <c r="H323" s="3">
        <f t="shared" si="165"/>
        <v>81.256230789298584</v>
      </c>
      <c r="I323">
        <f t="shared" si="150"/>
        <v>8.1256230789298584E-5</v>
      </c>
      <c r="J323" s="4">
        <f t="shared" si="166"/>
        <v>449.34780481438241</v>
      </c>
      <c r="K323" s="40">
        <f t="shared" si="167"/>
        <v>5.5300104428860779</v>
      </c>
      <c r="L323" s="40">
        <f t="shared" si="151"/>
        <v>0.4699895571139221</v>
      </c>
      <c r="M323" s="10">
        <f t="shared" si="168"/>
        <v>5.074767968664351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13.867807735406567</v>
      </c>
      <c r="Q323" s="42">
        <f t="shared" si="170"/>
        <v>0.14470461079767194</v>
      </c>
      <c r="R323" s="4">
        <f t="shared" si="171"/>
        <v>65181.010171975322</v>
      </c>
      <c r="S323">
        <f t="shared" si="152"/>
        <v>6.5181010171975321E-5</v>
      </c>
      <c r="T323" s="41">
        <f t="shared" si="153"/>
        <v>1.1462336186990851E-4</v>
      </c>
      <c r="U323" s="42">
        <f t="shared" si="172"/>
        <v>0.1169705818041183</v>
      </c>
      <c r="V323" s="42">
        <f t="shared" si="173"/>
        <v>0.45564191560350892</v>
      </c>
      <c r="W323" s="42">
        <f t="shared" si="174"/>
        <v>0.45148328728198528</v>
      </c>
      <c r="X323" s="42">
        <f t="shared" si="175"/>
        <v>4.1586283215236386E-3</v>
      </c>
      <c r="Y323" s="42">
        <f t="shared" si="149"/>
        <v>1.7635282613821797E-3</v>
      </c>
      <c r="Z323" s="10">
        <f t="shared" si="176"/>
        <v>15.38541735831908</v>
      </c>
      <c r="AA323">
        <f t="shared" si="154"/>
        <v>5075109.0933956187</v>
      </c>
      <c r="AB323" s="10">
        <f t="shared" si="155"/>
        <v>5.0751090933956187</v>
      </c>
      <c r="AC323" s="10">
        <f t="shared" si="156"/>
        <v>4.9741090933956187</v>
      </c>
      <c r="AD323" s="3">
        <f t="shared" si="157"/>
        <v>721.40813537282361</v>
      </c>
      <c r="AI323" s="94">
        <f t="shared" si="158"/>
        <v>0.45148328728198528</v>
      </c>
    </row>
    <row r="324" spans="2:35">
      <c r="B324" s="39">
        <f t="shared" si="159"/>
        <v>296</v>
      </c>
      <c r="C324" s="42">
        <f t="shared" si="160"/>
        <v>1.9662350119883538</v>
      </c>
      <c r="D324" s="10">
        <f t="shared" si="161"/>
        <v>3.5737649880113835</v>
      </c>
      <c r="E324" s="40">
        <f t="shared" si="162"/>
        <v>23.932470023977231</v>
      </c>
      <c r="F324" s="40">
        <f t="shared" si="163"/>
        <v>31.08</v>
      </c>
      <c r="G324" s="3">
        <f t="shared" si="164"/>
        <v>210.67011990409529</v>
      </c>
      <c r="H324" s="3">
        <f t="shared" si="165"/>
        <v>81.256230789298584</v>
      </c>
      <c r="I324">
        <f t="shared" si="150"/>
        <v>8.1256230789298584E-5</v>
      </c>
      <c r="J324" s="4">
        <f t="shared" si="166"/>
        <v>449.84710364749554</v>
      </c>
      <c r="K324" s="40">
        <f t="shared" si="167"/>
        <v>5.5361551880737769</v>
      </c>
      <c r="L324" s="40">
        <f t="shared" si="151"/>
        <v>0.46384481192622307</v>
      </c>
      <c r="M324" s="10">
        <f t="shared" si="168"/>
        <v>5.0751090933956187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13.868105097476713</v>
      </c>
      <c r="Q324" s="42">
        <f t="shared" si="170"/>
        <v>0.14518360095563668</v>
      </c>
      <c r="R324" s="4">
        <f t="shared" si="171"/>
        <v>65059.385079296699</v>
      </c>
      <c r="S324">
        <f t="shared" si="152"/>
        <v>6.5059385079296699E-5</v>
      </c>
      <c r="T324" s="41">
        <f t="shared" si="153"/>
        <v>1.1474498696258714E-4</v>
      </c>
      <c r="U324" s="42">
        <f t="shared" si="172"/>
        <v>0.11675231949405189</v>
      </c>
      <c r="V324" s="42">
        <f t="shared" si="173"/>
        <v>0.45567180543714247</v>
      </c>
      <c r="W324" s="42">
        <f t="shared" si="174"/>
        <v>0.45151425215932095</v>
      </c>
      <c r="X324" s="42">
        <f t="shared" si="175"/>
        <v>4.1575532778215241E-3</v>
      </c>
      <c r="Y324" s="42">
        <f t="shared" si="149"/>
        <v>1.7655196884834702E-3</v>
      </c>
      <c r="Z324" s="10">
        <f t="shared" si="176"/>
        <v>15.386464674566758</v>
      </c>
      <c r="AA324">
        <f t="shared" si="154"/>
        <v>5075447.690987736</v>
      </c>
      <c r="AB324" s="10">
        <f t="shared" si="155"/>
        <v>5.075447690987736</v>
      </c>
      <c r="AC324" s="10">
        <f t="shared" si="156"/>
        <v>4.974447690987736</v>
      </c>
      <c r="AD324" s="3">
        <f t="shared" si="157"/>
        <v>721.45724307291312</v>
      </c>
      <c r="AI324" s="94">
        <f t="shared" si="158"/>
        <v>0.45151425215932095</v>
      </c>
    </row>
    <row r="325" spans="2:35">
      <c r="B325" s="39">
        <f t="shared" si="159"/>
        <v>297</v>
      </c>
      <c r="C325" s="42">
        <f t="shared" si="160"/>
        <v>1.9728776978396658</v>
      </c>
      <c r="D325" s="10">
        <f t="shared" si="161"/>
        <v>3.5671223021600706</v>
      </c>
      <c r="E325" s="40">
        <f t="shared" si="162"/>
        <v>23.945755395679857</v>
      </c>
      <c r="F325" s="40">
        <f t="shared" si="163"/>
        <v>31.08</v>
      </c>
      <c r="G325" s="3">
        <f t="shared" si="164"/>
        <v>210.6169784172848</v>
      </c>
      <c r="H325" s="3">
        <f t="shared" si="165"/>
        <v>81.256230789298584</v>
      </c>
      <c r="I325">
        <f t="shared" si="150"/>
        <v>8.1256230789298584E-5</v>
      </c>
      <c r="J325" s="4">
        <f t="shared" si="166"/>
        <v>450.34667972789015</v>
      </c>
      <c r="K325" s="40">
        <f t="shared" si="167"/>
        <v>5.5423033452740542</v>
      </c>
      <c r="L325" s="40">
        <f t="shared" si="151"/>
        <v>0.45769665472594578</v>
      </c>
      <c r="M325" s="10">
        <f t="shared" si="168"/>
        <v>5.075447690987736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13.868400243152539</v>
      </c>
      <c r="Q325" s="42">
        <f t="shared" si="170"/>
        <v>0.14566258091978876</v>
      </c>
      <c r="R325" s="4">
        <f t="shared" si="171"/>
        <v>64937.75466059809</v>
      </c>
      <c r="S325">
        <f t="shared" si="152"/>
        <v>6.4937754660598096E-5</v>
      </c>
      <c r="T325" s="41">
        <f t="shared" si="153"/>
        <v>1.1486661738128574E-4</v>
      </c>
      <c r="U325" s="42">
        <f t="shared" si="172"/>
        <v>0.11653404762617629</v>
      </c>
      <c r="V325" s="42">
        <f t="shared" si="173"/>
        <v>0.45570145770500919</v>
      </c>
      <c r="W325" s="42">
        <f t="shared" si="174"/>
        <v>0.45154498764093537</v>
      </c>
      <c r="X325" s="42">
        <f t="shared" si="175"/>
        <v>4.156470064073825E-3</v>
      </c>
      <c r="Y325" s="42">
        <f t="shared" si="149"/>
        <v>1.7675105543657596E-3</v>
      </c>
      <c r="Z325" s="10">
        <f t="shared" si="176"/>
        <v>15.387504173634047</v>
      </c>
      <c r="AA325">
        <f t="shared" si="154"/>
        <v>5075783.7612835728</v>
      </c>
      <c r="AB325" s="10">
        <f t="shared" si="155"/>
        <v>5.0757837612835726</v>
      </c>
      <c r="AC325" s="10">
        <f t="shared" si="156"/>
        <v>4.9747837612835726</v>
      </c>
      <c r="AD325" s="3">
        <f t="shared" si="157"/>
        <v>721.50598423257043</v>
      </c>
      <c r="AI325" s="94">
        <f t="shared" si="158"/>
        <v>0.45154498764093537</v>
      </c>
    </row>
    <row r="326" spans="2:35">
      <c r="B326" s="39">
        <f t="shared" si="159"/>
        <v>298</v>
      </c>
      <c r="C326" s="42">
        <f t="shared" si="160"/>
        <v>1.9795203836909778</v>
      </c>
      <c r="D326" s="10">
        <f t="shared" si="161"/>
        <v>3.5604796163087578</v>
      </c>
      <c r="E326" s="40">
        <f t="shared" si="162"/>
        <v>23.959040767382483</v>
      </c>
      <c r="F326" s="40">
        <f t="shared" si="163"/>
        <v>31.08</v>
      </c>
      <c r="G326" s="3">
        <f t="shared" si="164"/>
        <v>210.56383693047431</v>
      </c>
      <c r="H326" s="3">
        <f t="shared" si="165"/>
        <v>81.256230789298584</v>
      </c>
      <c r="I326">
        <f t="shared" si="150"/>
        <v>8.1256230789298584E-5</v>
      </c>
      <c r="J326" s="4">
        <f t="shared" si="166"/>
        <v>450.84653305556634</v>
      </c>
      <c r="K326" s="40">
        <f t="shared" si="167"/>
        <v>5.5484549144869106</v>
      </c>
      <c r="L326" s="40">
        <f t="shared" si="151"/>
        <v>0.45154508551308936</v>
      </c>
      <c r="M326" s="10">
        <f t="shared" si="168"/>
        <v>5.0757837612835726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13.868693172598835</v>
      </c>
      <c r="Q326" s="42">
        <f t="shared" si="170"/>
        <v>0.14614155076710186</v>
      </c>
      <c r="R326" s="4">
        <f t="shared" si="171"/>
        <v>64816.118960079461</v>
      </c>
      <c r="S326">
        <f t="shared" si="152"/>
        <v>6.4816118960079455E-5</v>
      </c>
      <c r="T326" s="41">
        <f t="shared" si="153"/>
        <v>1.1498825308180438E-4</v>
      </c>
      <c r="U326" s="42">
        <f t="shared" si="172"/>
        <v>0.11631576627981059</v>
      </c>
      <c r="V326" s="42">
        <f t="shared" si="173"/>
        <v>0.4557308723924941</v>
      </c>
      <c r="W326" s="42">
        <f t="shared" si="174"/>
        <v>0.45157549371256522</v>
      </c>
      <c r="X326" s="42">
        <f t="shared" si="175"/>
        <v>4.1553786799288783E-3</v>
      </c>
      <c r="Y326" s="42">
        <f t="shared" si="149"/>
        <v>1.7695008554576132E-3</v>
      </c>
      <c r="Z326" s="10">
        <f t="shared" si="176"/>
        <v>15.38853585503872</v>
      </c>
      <c r="AA326">
        <f t="shared" si="154"/>
        <v>5076117.3041272247</v>
      </c>
      <c r="AB326" s="10">
        <f t="shared" si="155"/>
        <v>5.0761173041272247</v>
      </c>
      <c r="AC326" s="10">
        <f t="shared" si="156"/>
        <v>4.9751173041272247</v>
      </c>
      <c r="AD326" s="3">
        <f t="shared" si="157"/>
        <v>721.55435882918414</v>
      </c>
      <c r="AI326" s="94">
        <f t="shared" si="158"/>
        <v>0.45157549371256522</v>
      </c>
    </row>
    <row r="327" spans="2:35">
      <c r="B327" s="39">
        <f t="shared" si="159"/>
        <v>299</v>
      </c>
      <c r="C327" s="42">
        <f t="shared" si="160"/>
        <v>1.9861630695422898</v>
      </c>
      <c r="D327" s="10">
        <f t="shared" si="161"/>
        <v>3.5538369304574449</v>
      </c>
      <c r="E327" s="40">
        <f t="shared" si="162"/>
        <v>23.972326139085109</v>
      </c>
      <c r="F327" s="40">
        <f t="shared" si="163"/>
        <v>31.08</v>
      </c>
      <c r="G327" s="3">
        <f t="shared" si="164"/>
        <v>210.51069544366382</v>
      </c>
      <c r="H327" s="3">
        <f t="shared" si="165"/>
        <v>81.256230789298584</v>
      </c>
      <c r="I327">
        <f t="shared" si="150"/>
        <v>8.1256230789298584E-5</v>
      </c>
      <c r="J327" s="4">
        <f t="shared" si="166"/>
        <v>451.34666363052406</v>
      </c>
      <c r="K327" s="40">
        <f t="shared" si="167"/>
        <v>5.5546098957123453</v>
      </c>
      <c r="L327" s="40">
        <f t="shared" si="151"/>
        <v>0.44539010428765469</v>
      </c>
      <c r="M327" s="10">
        <f t="shared" si="168"/>
        <v>5.0761173041272247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13.868983885979182</v>
      </c>
      <c r="Q327" s="42">
        <f t="shared" si="170"/>
        <v>0.14662051057453429</v>
      </c>
      <c r="R327" s="4">
        <f t="shared" si="171"/>
        <v>64694.478021940828</v>
      </c>
      <c r="S327">
        <f t="shared" si="152"/>
        <v>6.4694478021940825E-5</v>
      </c>
      <c r="T327" s="41">
        <f t="shared" si="153"/>
        <v>1.1510989401994301E-4</v>
      </c>
      <c r="U327" s="42">
        <f t="shared" si="172"/>
        <v>0.11609747553427391</v>
      </c>
      <c r="V327" s="42">
        <f t="shared" si="173"/>
        <v>0.45576004948490539</v>
      </c>
      <c r="W327" s="42">
        <f t="shared" si="174"/>
        <v>0.45160577036005856</v>
      </c>
      <c r="X327" s="42">
        <f t="shared" si="175"/>
        <v>4.154279124846838E-3</v>
      </c>
      <c r="Y327" s="42">
        <f t="shared" si="149"/>
        <v>1.7714905881872703E-3</v>
      </c>
      <c r="Z327" s="10">
        <f t="shared" si="176"/>
        <v>15.389559718301506</v>
      </c>
      <c r="AA327">
        <f t="shared" si="154"/>
        <v>5076448.319363744</v>
      </c>
      <c r="AB327" s="10">
        <f t="shared" si="155"/>
        <v>5.0764483193637444</v>
      </c>
      <c r="AC327" s="10">
        <f t="shared" si="156"/>
        <v>4.9754483193637444</v>
      </c>
      <c r="AD327" s="3">
        <f t="shared" si="157"/>
        <v>721.60236684028189</v>
      </c>
      <c r="AI327" s="94">
        <f t="shared" si="158"/>
        <v>0.45160577036005856</v>
      </c>
    </row>
    <row r="328" spans="2:35">
      <c r="B328" s="39">
        <f t="shared" si="159"/>
        <v>300</v>
      </c>
      <c r="C328" s="42">
        <f t="shared" si="160"/>
        <v>1.9928057553936018</v>
      </c>
      <c r="D328" s="10">
        <f t="shared" si="161"/>
        <v>3.547194244606132</v>
      </c>
      <c r="E328" s="40">
        <f t="shared" si="162"/>
        <v>23.985611510787734</v>
      </c>
      <c r="F328" s="40">
        <f t="shared" si="163"/>
        <v>31.08</v>
      </c>
      <c r="G328" s="3">
        <f t="shared" si="164"/>
        <v>210.45755395685333</v>
      </c>
      <c r="H328" s="3">
        <f t="shared" si="165"/>
        <v>81.256230789298584</v>
      </c>
      <c r="I328">
        <f t="shared" si="150"/>
        <v>8.1256230789298584E-5</v>
      </c>
      <c r="J328" s="4">
        <f t="shared" si="166"/>
        <v>451.84707145276343</v>
      </c>
      <c r="K328" s="40">
        <f t="shared" si="167"/>
        <v>5.56076828895036</v>
      </c>
      <c r="L328" s="40">
        <f t="shared" si="151"/>
        <v>0.43923171104963998</v>
      </c>
      <c r="M328" s="10">
        <f t="shared" si="168"/>
        <v>5.0764483193637444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13.8692723834557</v>
      </c>
      <c r="Q328" s="42">
        <f t="shared" si="170"/>
        <v>0.14709946041902908</v>
      </c>
      <c r="R328" s="4">
        <f t="shared" si="171"/>
        <v>64572.831890382164</v>
      </c>
      <c r="S328">
        <f t="shared" si="152"/>
        <v>6.457283189038216E-5</v>
      </c>
      <c r="T328" s="41">
        <f t="shared" si="153"/>
        <v>1.1523154015150167E-4</v>
      </c>
      <c r="U328" s="42">
        <f t="shared" si="172"/>
        <v>0.11587917546888529</v>
      </c>
      <c r="V328" s="42">
        <f t="shared" si="173"/>
        <v>0.45578898896790915</v>
      </c>
      <c r="W328" s="42">
        <f t="shared" si="174"/>
        <v>0.45163581756935056</v>
      </c>
      <c r="X328" s="42">
        <f t="shared" si="175"/>
        <v>4.1531713985585861E-3</v>
      </c>
      <c r="Y328" s="42">
        <f t="shared" si="149"/>
        <v>1.77347974898277E-3</v>
      </c>
      <c r="Z328" s="10">
        <f t="shared" si="176"/>
        <v>15.390575762947124</v>
      </c>
      <c r="AA328">
        <f t="shared" si="154"/>
        <v>5076776.8068394735</v>
      </c>
      <c r="AB328" s="10">
        <f t="shared" si="155"/>
        <v>5.0767768068394732</v>
      </c>
      <c r="AC328" s="10">
        <f t="shared" si="156"/>
        <v>4.9757768068394732</v>
      </c>
      <c r="AD328" s="3">
        <f t="shared" si="157"/>
        <v>721.65000824357844</v>
      </c>
      <c r="AI328" s="94">
        <f t="shared" si="158"/>
        <v>0.45163581756935056</v>
      </c>
    </row>
    <row r="329" spans="2:35">
      <c r="B329" s="39">
        <f t="shared" si="159"/>
        <v>301</v>
      </c>
      <c r="C329" s="42">
        <f t="shared" si="160"/>
        <v>1.9994484412449138</v>
      </c>
      <c r="D329" s="10">
        <f t="shared" si="161"/>
        <v>3.5405515587548191</v>
      </c>
      <c r="E329" s="40">
        <f t="shared" si="162"/>
        <v>23.99889688249036</v>
      </c>
      <c r="F329" s="40">
        <f t="shared" si="163"/>
        <v>31.08</v>
      </c>
      <c r="G329" s="3">
        <f t="shared" si="164"/>
        <v>210.40441247004284</v>
      </c>
      <c r="H329" s="3">
        <f t="shared" si="165"/>
        <v>81.256230789298584</v>
      </c>
      <c r="I329">
        <f t="shared" si="150"/>
        <v>8.1256230789298584E-5</v>
      </c>
      <c r="J329" s="4">
        <f t="shared" si="166"/>
        <v>452.34775652228433</v>
      </c>
      <c r="K329" s="40">
        <f t="shared" si="167"/>
        <v>5.566930094200953</v>
      </c>
      <c r="L329" s="40">
        <f t="shared" si="151"/>
        <v>0.43306990579904703</v>
      </c>
      <c r="M329" s="10">
        <f t="shared" si="168"/>
        <v>5.0767768068394732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13.869558665189361</v>
      </c>
      <c r="Q329" s="42">
        <f t="shared" si="170"/>
        <v>0.14757840037751416</v>
      </c>
      <c r="R329" s="4">
        <f t="shared" si="171"/>
        <v>64451.180609603492</v>
      </c>
      <c r="S329">
        <f t="shared" si="152"/>
        <v>6.4451180609603496E-5</v>
      </c>
      <c r="T329" s="41">
        <f t="shared" si="153"/>
        <v>1.1535319143228034E-4</v>
      </c>
      <c r="U329" s="42">
        <f t="shared" si="172"/>
        <v>0.11566086616296394</v>
      </c>
      <c r="V329" s="42">
        <f t="shared" si="173"/>
        <v>0.45581769082680967</v>
      </c>
      <c r="W329" s="42">
        <f t="shared" si="174"/>
        <v>0.45166563532649318</v>
      </c>
      <c r="X329" s="42">
        <f t="shared" si="175"/>
        <v>4.1520555003164983E-3</v>
      </c>
      <c r="Y329" s="42">
        <f t="shared" si="149"/>
        <v>1.7754683342717193E-3</v>
      </c>
      <c r="Z329" s="10">
        <f t="shared" si="176"/>
        <v>15.391583988502235</v>
      </c>
      <c r="AA329">
        <f t="shared" si="154"/>
        <v>5077102.7664013803</v>
      </c>
      <c r="AB329" s="10">
        <f t="shared" si="155"/>
        <v>5.0771027664013806</v>
      </c>
      <c r="AC329" s="10">
        <f t="shared" si="156"/>
        <v>4.9761027664013806</v>
      </c>
      <c r="AD329" s="3">
        <f t="shared" si="157"/>
        <v>721.69728301687894</v>
      </c>
      <c r="AI329" s="94">
        <f t="shared" si="158"/>
        <v>0.45166563532649318</v>
      </c>
    </row>
    <row r="330" spans="2:35">
      <c r="B330" s="39">
        <f t="shared" si="159"/>
        <v>302</v>
      </c>
      <c r="C330" s="42">
        <f t="shared" si="160"/>
        <v>2.0060911270962261</v>
      </c>
      <c r="D330" s="10">
        <f t="shared" si="161"/>
        <v>3.5339088729035062</v>
      </c>
      <c r="E330" s="40">
        <f t="shared" si="162"/>
        <v>24.012182254192986</v>
      </c>
      <c r="F330" s="40">
        <f t="shared" si="163"/>
        <v>31.08</v>
      </c>
      <c r="G330" s="3">
        <f t="shared" si="164"/>
        <v>210.35127098323235</v>
      </c>
      <c r="H330" s="3">
        <f t="shared" si="165"/>
        <v>81.256230789298584</v>
      </c>
      <c r="I330">
        <f t="shared" si="150"/>
        <v>8.1256230789298584E-5</v>
      </c>
      <c r="J330" s="4">
        <f t="shared" si="166"/>
        <v>452.8487188390867</v>
      </c>
      <c r="K330" s="40">
        <f t="shared" si="167"/>
        <v>5.5730953114641233</v>
      </c>
      <c r="L330" s="40">
        <f t="shared" si="151"/>
        <v>0.42690468853587671</v>
      </c>
      <c r="M330" s="10">
        <f t="shared" si="168"/>
        <v>5.0771027664013806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13.8698427313394</v>
      </c>
      <c r="Q330" s="42">
        <f t="shared" si="170"/>
        <v>0.14805733052690243</v>
      </c>
      <c r="R330" s="4">
        <f t="shared" si="171"/>
        <v>64329.524223804823</v>
      </c>
      <c r="S330">
        <f t="shared" si="152"/>
        <v>6.4329524223804828E-5</v>
      </c>
      <c r="T330" s="41">
        <f t="shared" si="153"/>
        <v>1.1547484781807901E-4</v>
      </c>
      <c r="U330" s="42">
        <f t="shared" si="172"/>
        <v>0.11544254769582894</v>
      </c>
      <c r="V330" s="42">
        <f t="shared" si="173"/>
        <v>0.45584615504755366</v>
      </c>
      <c r="W330" s="42">
        <f t="shared" si="174"/>
        <v>0.45169522361759523</v>
      </c>
      <c r="X330" s="42">
        <f t="shared" si="175"/>
        <v>4.1509314299584266E-3</v>
      </c>
      <c r="Y330" s="42">
        <f t="shared" si="149"/>
        <v>1.7774563404815698E-3</v>
      </c>
      <c r="Z330" s="10">
        <f t="shared" si="176"/>
        <v>15.392584394497787</v>
      </c>
      <c r="AA330">
        <f t="shared" si="154"/>
        <v>5077426.1978978207</v>
      </c>
      <c r="AB330" s="10">
        <f t="shared" si="155"/>
        <v>5.0774261978978208</v>
      </c>
      <c r="AC330" s="10">
        <f t="shared" si="156"/>
        <v>4.9764261978978208</v>
      </c>
      <c r="AD330" s="3">
        <f t="shared" si="157"/>
        <v>721.7441911381901</v>
      </c>
      <c r="AI330" s="94">
        <f t="shared" si="158"/>
        <v>0.45169522361759523</v>
      </c>
    </row>
    <row r="331" spans="2:35">
      <c r="B331" s="39">
        <f t="shared" si="159"/>
        <v>303</v>
      </c>
      <c r="C331" s="42">
        <f t="shared" si="160"/>
        <v>2.0127338129475381</v>
      </c>
      <c r="D331" s="10">
        <f t="shared" si="161"/>
        <v>3.5272661870521933</v>
      </c>
      <c r="E331" s="40">
        <f t="shared" si="162"/>
        <v>24.025467625895612</v>
      </c>
      <c r="F331" s="40">
        <f t="shared" si="163"/>
        <v>31.08</v>
      </c>
      <c r="G331" s="3">
        <f t="shared" si="164"/>
        <v>210.29812949642186</v>
      </c>
      <c r="H331" s="3">
        <f t="shared" si="165"/>
        <v>81.256230789298584</v>
      </c>
      <c r="I331">
        <f t="shared" si="150"/>
        <v>8.1256230789298584E-5</v>
      </c>
      <c r="J331" s="4">
        <f t="shared" si="166"/>
        <v>453.34995840317077</v>
      </c>
      <c r="K331" s="40">
        <f t="shared" si="167"/>
        <v>5.5792639407398745</v>
      </c>
      <c r="L331" s="40">
        <f t="shared" si="151"/>
        <v>0.42073605926012547</v>
      </c>
      <c r="M331" s="10">
        <f t="shared" si="168"/>
        <v>5.0774261978978208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13.870124582063978</v>
      </c>
      <c r="Q331" s="42">
        <f t="shared" si="170"/>
        <v>0.1485362509440919</v>
      </c>
      <c r="R331" s="4">
        <f t="shared" si="171"/>
        <v>64207.862777186107</v>
      </c>
      <c r="S331">
        <f t="shared" si="152"/>
        <v>6.4207862777186111E-5</v>
      </c>
      <c r="T331" s="41">
        <f t="shared" si="153"/>
        <v>1.1559650926469772E-4</v>
      </c>
      <c r="U331" s="42">
        <f t="shared" si="172"/>
        <v>0.11522422014679931</v>
      </c>
      <c r="V331" s="42">
        <f t="shared" si="173"/>
        <v>0.45587438161621852</v>
      </c>
      <c r="W331" s="42">
        <f t="shared" si="174"/>
        <v>0.45172458242889141</v>
      </c>
      <c r="X331" s="42">
        <f t="shared" si="175"/>
        <v>4.1497991873271078E-3</v>
      </c>
      <c r="Y331" s="42">
        <f t="shared" si="149"/>
        <v>1.7794437640396171E-3</v>
      </c>
      <c r="Z331" s="10">
        <f t="shared" si="176"/>
        <v>15.393576980468954</v>
      </c>
      <c r="AA331">
        <f t="shared" si="154"/>
        <v>5077747.1011785157</v>
      </c>
      <c r="AB331" s="10">
        <f t="shared" si="155"/>
        <v>5.0777471011785158</v>
      </c>
      <c r="AC331" s="10">
        <f t="shared" si="156"/>
        <v>4.9767471011785158</v>
      </c>
      <c r="AD331" s="3">
        <f t="shared" si="157"/>
        <v>721.79073258571657</v>
      </c>
      <c r="AI331" s="94">
        <f t="shared" si="158"/>
        <v>0.45172458242889141</v>
      </c>
    </row>
    <row r="332" spans="2:35">
      <c r="B332" s="39">
        <f t="shared" si="159"/>
        <v>304</v>
      </c>
      <c r="C332" s="42">
        <f t="shared" si="160"/>
        <v>2.0193764987988501</v>
      </c>
      <c r="D332" s="10">
        <f t="shared" si="161"/>
        <v>3.5206235012008804</v>
      </c>
      <c r="E332" s="40">
        <f t="shared" si="162"/>
        <v>24.038752997598237</v>
      </c>
      <c r="F332" s="40">
        <f t="shared" si="163"/>
        <v>31.08</v>
      </c>
      <c r="G332" s="3">
        <f t="shared" si="164"/>
        <v>210.24498800961138</v>
      </c>
      <c r="H332" s="3">
        <f t="shared" si="165"/>
        <v>81.256230789298584</v>
      </c>
      <c r="I332">
        <f t="shared" si="150"/>
        <v>8.1256230789298584E-5</v>
      </c>
      <c r="J332" s="4">
        <f t="shared" si="166"/>
        <v>453.85147521453632</v>
      </c>
      <c r="K332" s="40">
        <f t="shared" si="167"/>
        <v>5.585435982028204</v>
      </c>
      <c r="L332" s="40">
        <f t="shared" si="151"/>
        <v>0.41456401797179598</v>
      </c>
      <c r="M332" s="10">
        <f t="shared" si="168"/>
        <v>5.0777471011785158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13.870404217520166</v>
      </c>
      <c r="Q332" s="42">
        <f t="shared" si="170"/>
        <v>0.14901516170596582</v>
      </c>
      <c r="R332" s="4">
        <f t="shared" si="171"/>
        <v>64086.196313947388</v>
      </c>
      <c r="S332">
        <f t="shared" si="152"/>
        <v>6.4086196313947394E-5</v>
      </c>
      <c r="T332" s="41">
        <f t="shared" si="153"/>
        <v>1.1571817572793644E-4</v>
      </c>
      <c r="U332" s="42">
        <f t="shared" si="172"/>
        <v>0.11500588359519427</v>
      </c>
      <c r="V332" s="42">
        <f t="shared" si="173"/>
        <v>0.45590237051828297</v>
      </c>
      <c r="W332" s="42">
        <f t="shared" si="174"/>
        <v>0.45175371174674067</v>
      </c>
      <c r="X332" s="42">
        <f t="shared" si="175"/>
        <v>4.1486587715423018E-3</v>
      </c>
      <c r="Y332" s="42">
        <f t="shared" si="149"/>
        <v>1.7814306013726514E-3</v>
      </c>
      <c r="Z332" s="10">
        <f t="shared" si="176"/>
        <v>15.394561745952085</v>
      </c>
      <c r="AA332">
        <f t="shared" si="154"/>
        <v>5078065.4760935688</v>
      </c>
      <c r="AB332" s="10">
        <f t="shared" si="155"/>
        <v>5.0780654760935686</v>
      </c>
      <c r="AC332" s="10">
        <f t="shared" si="156"/>
        <v>4.9770654760935686</v>
      </c>
      <c r="AD332" s="3">
        <f t="shared" si="157"/>
        <v>721.83690733771846</v>
      </c>
      <c r="AI332" s="94">
        <f t="shared" si="158"/>
        <v>0.45175371174674067</v>
      </c>
    </row>
    <row r="333" spans="2:35">
      <c r="B333" s="39">
        <f t="shared" si="159"/>
        <v>305</v>
      </c>
      <c r="C333" s="42">
        <f t="shared" si="160"/>
        <v>2.0260191846501621</v>
      </c>
      <c r="D333" s="10">
        <f t="shared" si="161"/>
        <v>3.5139808153495675</v>
      </c>
      <c r="E333" s="40">
        <f t="shared" si="162"/>
        <v>24.052038369300863</v>
      </c>
      <c r="F333" s="40">
        <f t="shared" si="163"/>
        <v>31.08</v>
      </c>
      <c r="G333" s="3">
        <f t="shared" si="164"/>
        <v>210.19184652280089</v>
      </c>
      <c r="H333" s="3">
        <f t="shared" si="165"/>
        <v>81.256230789298584</v>
      </c>
      <c r="I333">
        <f t="shared" si="150"/>
        <v>8.1256230789298584E-5</v>
      </c>
      <c r="J333" s="4">
        <f t="shared" si="166"/>
        <v>454.35326927318346</v>
      </c>
      <c r="K333" s="40">
        <f t="shared" si="167"/>
        <v>5.5916114353291126</v>
      </c>
      <c r="L333" s="40">
        <f t="shared" si="151"/>
        <v>0.40838856467088736</v>
      </c>
      <c r="M333" s="10">
        <f t="shared" si="168"/>
        <v>5.0780654760935686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13.870681637863088</v>
      </c>
      <c r="Q333" s="42">
        <f t="shared" si="170"/>
        <v>0.14949406288939285</v>
      </c>
      <c r="R333" s="4">
        <f t="shared" si="171"/>
        <v>63964.524878288641</v>
      </c>
      <c r="S333">
        <f t="shared" si="152"/>
        <v>6.3964524878288646E-5</v>
      </c>
      <c r="T333" s="41">
        <f t="shared" si="153"/>
        <v>1.1583984716359519E-4</v>
      </c>
      <c r="U333" s="42">
        <f t="shared" si="172"/>
        <v>0.11478753812033288</v>
      </c>
      <c r="V333" s="42">
        <f t="shared" si="173"/>
        <v>0.45593012174016773</v>
      </c>
      <c r="W333" s="42">
        <f t="shared" si="174"/>
        <v>0.45178261155753646</v>
      </c>
      <c r="X333" s="42">
        <f t="shared" si="175"/>
        <v>4.1475101826312644E-3</v>
      </c>
      <c r="Y333" s="42">
        <f t="shared" si="149"/>
        <v>1.7834168489073892E-3</v>
      </c>
      <c r="Z333" s="10">
        <f t="shared" si="176"/>
        <v>15.395538690488371</v>
      </c>
      <c r="AA333">
        <f t="shared" si="154"/>
        <v>5078381.3224946456</v>
      </c>
      <c r="AB333" s="10">
        <f t="shared" si="155"/>
        <v>5.0783813224946455</v>
      </c>
      <c r="AC333" s="10">
        <f t="shared" si="156"/>
        <v>4.9773813224946455</v>
      </c>
      <c r="AD333" s="3">
        <f t="shared" si="157"/>
        <v>721.88271537268247</v>
      </c>
      <c r="AI333" s="94">
        <f t="shared" si="158"/>
        <v>0.45178261155753646</v>
      </c>
    </row>
    <row r="334" spans="2:35">
      <c r="B334" s="39">
        <f t="shared" si="159"/>
        <v>306</v>
      </c>
      <c r="C334" s="42">
        <f t="shared" si="160"/>
        <v>2.0326618705014741</v>
      </c>
      <c r="D334" s="10">
        <f t="shared" si="161"/>
        <v>3.5073381294982546</v>
      </c>
      <c r="E334" s="40">
        <f t="shared" si="162"/>
        <v>24.065323741003489</v>
      </c>
      <c r="F334" s="40">
        <f t="shared" si="163"/>
        <v>31.08</v>
      </c>
      <c r="G334" s="3">
        <f t="shared" si="164"/>
        <v>210.1387050359904</v>
      </c>
      <c r="H334" s="3">
        <f t="shared" si="165"/>
        <v>81.256230789298584</v>
      </c>
      <c r="I334">
        <f t="shared" si="150"/>
        <v>8.1256230789298584E-5</v>
      </c>
      <c r="J334" s="4">
        <f t="shared" si="166"/>
        <v>454.85534057911212</v>
      </c>
      <c r="K334" s="40">
        <f t="shared" si="167"/>
        <v>5.5977903006425986</v>
      </c>
      <c r="L334" s="40">
        <f t="shared" si="151"/>
        <v>0.40220969935740136</v>
      </c>
      <c r="M334" s="10">
        <f t="shared" si="168"/>
        <v>5.0783813224946455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13.870956843246951</v>
      </c>
      <c r="Q334" s="42">
        <f t="shared" si="170"/>
        <v>0.14997295457122703</v>
      </c>
      <c r="R334" s="4">
        <f t="shared" si="171"/>
        <v>63842.848514409874</v>
      </c>
      <c r="S334">
        <f t="shared" si="152"/>
        <v>6.3842848514409874E-5</v>
      </c>
      <c r="T334" s="41">
        <f t="shared" si="153"/>
        <v>1.1596152352747396E-4</v>
      </c>
      <c r="U334" s="42">
        <f t="shared" si="172"/>
        <v>0.11456918380153423</v>
      </c>
      <c r="V334" s="42">
        <f t="shared" si="173"/>
        <v>0.45595763526803207</v>
      </c>
      <c r="W334" s="42">
        <f t="shared" si="174"/>
        <v>0.45181128184781394</v>
      </c>
      <c r="X334" s="42">
        <f t="shared" si="175"/>
        <v>4.1463534202181296E-3</v>
      </c>
      <c r="Y334" s="42">
        <f t="shared" si="149"/>
        <v>1.7854025030702764E-3</v>
      </c>
      <c r="Z334" s="10">
        <f t="shared" si="176"/>
        <v>15.396507813622105</v>
      </c>
      <c r="AA334">
        <f t="shared" si="154"/>
        <v>5078694.6402344154</v>
      </c>
      <c r="AB334" s="10">
        <f t="shared" si="155"/>
        <v>5.0786946402344153</v>
      </c>
      <c r="AC334" s="10">
        <f t="shared" si="156"/>
        <v>4.9776946402344153</v>
      </c>
      <c r="AD334" s="3">
        <f t="shared" si="157"/>
        <v>721.92815666924082</v>
      </c>
      <c r="AI334" s="94">
        <f t="shared" si="158"/>
        <v>0.45181128184781394</v>
      </c>
    </row>
    <row r="335" spans="2:35">
      <c r="B335" s="39">
        <f t="shared" si="159"/>
        <v>307</v>
      </c>
      <c r="C335" s="42">
        <f t="shared" si="160"/>
        <v>2.0393045563527861</v>
      </c>
      <c r="D335" s="10">
        <f t="shared" si="161"/>
        <v>3.5006954436469417</v>
      </c>
      <c r="E335" s="40">
        <f t="shared" si="162"/>
        <v>24.078609112706115</v>
      </c>
      <c r="F335" s="40">
        <f t="shared" si="163"/>
        <v>31.08</v>
      </c>
      <c r="G335" s="3">
        <f t="shared" si="164"/>
        <v>210.08556354917991</v>
      </c>
      <c r="H335" s="3">
        <f t="shared" si="165"/>
        <v>81.256230789298584</v>
      </c>
      <c r="I335">
        <f t="shared" si="150"/>
        <v>8.1256230789298584E-5</v>
      </c>
      <c r="J335" s="4">
        <f t="shared" si="166"/>
        <v>455.35768913232243</v>
      </c>
      <c r="K335" s="40">
        <f t="shared" si="167"/>
        <v>5.6039725779686655</v>
      </c>
      <c r="L335" s="40">
        <f t="shared" si="151"/>
        <v>0.39602742203133445</v>
      </c>
      <c r="M335" s="10">
        <f t="shared" si="168"/>
        <v>5.0786946402344153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13.871229833824557</v>
      </c>
      <c r="Q335" s="42">
        <f t="shared" si="170"/>
        <v>0.15045183682830809</v>
      </c>
      <c r="R335" s="4">
        <f t="shared" si="171"/>
        <v>63721.167266511067</v>
      </c>
      <c r="S335">
        <f t="shared" si="152"/>
        <v>6.3721167266511062E-5</v>
      </c>
      <c r="T335" s="41">
        <f t="shared" si="153"/>
        <v>1.1608320477537277E-4</v>
      </c>
      <c r="U335" s="42">
        <f t="shared" si="172"/>
        <v>0.11435082071811742</v>
      </c>
      <c r="V335" s="42">
        <f t="shared" si="173"/>
        <v>0.45598491108817601</v>
      </c>
      <c r="W335" s="42">
        <f t="shared" si="174"/>
        <v>0.45183972260419941</v>
      </c>
      <c r="X335" s="42">
        <f t="shared" si="175"/>
        <v>4.1451884839766029E-3</v>
      </c>
      <c r="Y335" s="42">
        <f t="shared" si="149"/>
        <v>1.7873875602875096E-3</v>
      </c>
      <c r="Z335" s="10">
        <f t="shared" si="176"/>
        <v>15.39746911490082</v>
      </c>
      <c r="AA335">
        <f t="shared" si="154"/>
        <v>5079005.4291665964</v>
      </c>
      <c r="AB335" s="10">
        <f t="shared" si="155"/>
        <v>5.079005429166596</v>
      </c>
      <c r="AC335" s="10">
        <f t="shared" si="156"/>
        <v>4.9780054291665961</v>
      </c>
      <c r="AD335" s="3">
        <f t="shared" si="157"/>
        <v>721.97323120617784</v>
      </c>
      <c r="AI335" s="94">
        <f t="shared" si="158"/>
        <v>0.45183972260419941</v>
      </c>
    </row>
    <row r="336" spans="2:35">
      <c r="B336" s="39">
        <f t="shared" si="159"/>
        <v>308</v>
      </c>
      <c r="C336" s="42">
        <f t="shared" si="160"/>
        <v>2.0459472422040981</v>
      </c>
      <c r="D336" s="10">
        <f t="shared" si="161"/>
        <v>3.4940527577956288</v>
      </c>
      <c r="E336" s="40">
        <f t="shared" si="162"/>
        <v>24.091894484408741</v>
      </c>
      <c r="F336" s="40">
        <f t="shared" si="163"/>
        <v>31.08</v>
      </c>
      <c r="G336" s="3">
        <f t="shared" si="164"/>
        <v>210.03242206236942</v>
      </c>
      <c r="H336" s="3">
        <f t="shared" si="165"/>
        <v>81.256230789298584</v>
      </c>
      <c r="I336">
        <f t="shared" si="150"/>
        <v>8.1256230789298584E-5</v>
      </c>
      <c r="J336" s="4">
        <f t="shared" si="166"/>
        <v>455.86031493281422</v>
      </c>
      <c r="K336" s="40">
        <f t="shared" si="167"/>
        <v>5.6101582673073098</v>
      </c>
      <c r="L336" s="40">
        <f t="shared" si="151"/>
        <v>0.38984173269269018</v>
      </c>
      <c r="M336" s="10">
        <f t="shared" si="168"/>
        <v>5.079005429166596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13.871500609747347</v>
      </c>
      <c r="Q336" s="42">
        <f t="shared" si="170"/>
        <v>0.15093070973746142</v>
      </c>
      <c r="R336" s="4">
        <f t="shared" si="171"/>
        <v>63599.481178792252</v>
      </c>
      <c r="S336">
        <f t="shared" si="152"/>
        <v>6.3599481178792258E-5</v>
      </c>
      <c r="T336" s="41">
        <f t="shared" si="153"/>
        <v>1.1620489086309158E-4</v>
      </c>
      <c r="U336" s="42">
        <f t="shared" si="172"/>
        <v>0.11413244894940162</v>
      </c>
      <c r="V336" s="42">
        <f t="shared" si="173"/>
        <v>0.45601194918686716</v>
      </c>
      <c r="W336" s="42">
        <f t="shared" si="174"/>
        <v>0.45186793381341467</v>
      </c>
      <c r="X336" s="42">
        <f t="shared" si="175"/>
        <v>4.144015373452492E-3</v>
      </c>
      <c r="Y336" s="42">
        <f t="shared" si="149"/>
        <v>1.7893720169849709E-3</v>
      </c>
      <c r="Z336" s="10">
        <f t="shared" si="176"/>
        <v>15.398422593874683</v>
      </c>
      <c r="AA336">
        <f t="shared" si="154"/>
        <v>5079313.6891457569</v>
      </c>
      <c r="AB336" s="10">
        <f t="shared" si="155"/>
        <v>5.0793136891457573</v>
      </c>
      <c r="AC336" s="10">
        <f t="shared" si="156"/>
        <v>4.9783136891457573</v>
      </c>
      <c r="AD336" s="3">
        <f t="shared" si="157"/>
        <v>722.01793896240133</v>
      </c>
      <c r="AI336" s="94">
        <f t="shared" si="158"/>
        <v>0.45186793381341467</v>
      </c>
    </row>
    <row r="337" spans="2:35">
      <c r="B337" s="39">
        <f t="shared" si="159"/>
        <v>309</v>
      </c>
      <c r="C337" s="42">
        <f t="shared" si="160"/>
        <v>2.0525899280554101</v>
      </c>
      <c r="D337" s="10">
        <f t="shared" si="161"/>
        <v>3.487410071944316</v>
      </c>
      <c r="E337" s="40">
        <f t="shared" si="162"/>
        <v>24.105179856111366</v>
      </c>
      <c r="F337" s="40">
        <f t="shared" si="163"/>
        <v>31.08</v>
      </c>
      <c r="G337" s="3">
        <f t="shared" si="164"/>
        <v>209.97928057555893</v>
      </c>
      <c r="H337" s="3">
        <f t="shared" si="165"/>
        <v>81.256230789298584</v>
      </c>
      <c r="I337">
        <f t="shared" si="150"/>
        <v>8.1256230789298584E-5</v>
      </c>
      <c r="J337" s="4">
        <f t="shared" si="166"/>
        <v>456.36321798058754</v>
      </c>
      <c r="K337" s="40">
        <f t="shared" si="167"/>
        <v>5.6163473686585323</v>
      </c>
      <c r="L337" s="40">
        <f t="shared" si="151"/>
        <v>0.38365263134146765</v>
      </c>
      <c r="M337" s="10">
        <f t="shared" si="168"/>
        <v>5.0793136891457573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13.871769171165221</v>
      </c>
      <c r="Q337" s="42">
        <f t="shared" si="170"/>
        <v>0.15140957337549829</v>
      </c>
      <c r="R337" s="4">
        <f t="shared" si="171"/>
        <v>63477.790295453407</v>
      </c>
      <c r="S337">
        <f t="shared" si="152"/>
        <v>6.3477790295453403E-5</v>
      </c>
      <c r="T337" s="41">
        <f t="shared" si="153"/>
        <v>1.1632658174643043E-4</v>
      </c>
      <c r="U337" s="42">
        <f t="shared" si="172"/>
        <v>0.1139140685747059</v>
      </c>
      <c r="V337" s="42">
        <f t="shared" si="173"/>
        <v>0.45603874955088813</v>
      </c>
      <c r="W337" s="42">
        <f t="shared" si="174"/>
        <v>0.45189591546225827</v>
      </c>
      <c r="X337" s="42">
        <f t="shared" si="175"/>
        <v>4.1428340886298654E-3</v>
      </c>
      <c r="Y337" s="42">
        <f t="shared" si="149"/>
        <v>1.7913558695884354E-3</v>
      </c>
      <c r="Z337" s="10">
        <f t="shared" si="176"/>
        <v>15.399368250098217</v>
      </c>
      <c r="AA337">
        <f t="shared" si="154"/>
        <v>5079619.4200278744</v>
      </c>
      <c r="AB337" s="10">
        <f t="shared" si="155"/>
        <v>5.0796194200278748</v>
      </c>
      <c r="AC337" s="10">
        <f t="shared" si="156"/>
        <v>4.9786194200278748</v>
      </c>
      <c r="AD337" s="3">
        <f t="shared" si="157"/>
        <v>722.06227991702315</v>
      </c>
      <c r="AI337" s="94">
        <f t="shared" si="158"/>
        <v>0.45189591546225827</v>
      </c>
    </row>
    <row r="338" spans="2:35">
      <c r="B338" s="39">
        <f t="shared" si="159"/>
        <v>310</v>
      </c>
      <c r="C338" s="42">
        <f t="shared" si="160"/>
        <v>2.0592326139067221</v>
      </c>
      <c r="D338" s="10">
        <f t="shared" si="161"/>
        <v>3.4807673860930031</v>
      </c>
      <c r="E338" s="40">
        <f t="shared" si="162"/>
        <v>24.118465227813992</v>
      </c>
      <c r="F338" s="40">
        <f t="shared" si="163"/>
        <v>31.08</v>
      </c>
      <c r="G338" s="3">
        <f t="shared" si="164"/>
        <v>209.92613908874844</v>
      </c>
      <c r="H338" s="3">
        <f t="shared" si="165"/>
        <v>81.256230789298584</v>
      </c>
      <c r="I338">
        <f t="shared" si="150"/>
        <v>8.1256230789298584E-5</v>
      </c>
      <c r="J338" s="4">
        <f t="shared" si="166"/>
        <v>456.86639827564255</v>
      </c>
      <c r="K338" s="40">
        <f t="shared" si="167"/>
        <v>5.6225398820223358</v>
      </c>
      <c r="L338" s="40">
        <f t="shared" si="151"/>
        <v>0.37746011797766421</v>
      </c>
      <c r="M338" s="10">
        <f t="shared" si="168"/>
        <v>5.0796194200278748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13.872035518227033</v>
      </c>
      <c r="Q338" s="42">
        <f t="shared" si="170"/>
        <v>0.15188842781921594</v>
      </c>
      <c r="R338" s="4">
        <f t="shared" si="171"/>
        <v>63356.094660694514</v>
      </c>
      <c r="S338">
        <f t="shared" si="152"/>
        <v>6.335609466069452E-5</v>
      </c>
      <c r="T338" s="41">
        <f t="shared" si="153"/>
        <v>1.1644827738118931E-4</v>
      </c>
      <c r="U338" s="42">
        <f t="shared" si="172"/>
        <v>0.11369567967334934</v>
      </c>
      <c r="V338" s="42">
        <f t="shared" si="173"/>
        <v>0.45606531216682261</v>
      </c>
      <c r="W338" s="42">
        <f t="shared" si="174"/>
        <v>0.45192366753765706</v>
      </c>
      <c r="X338" s="42">
        <f t="shared" si="175"/>
        <v>4.1416446291655529E-3</v>
      </c>
      <c r="Y338" s="42">
        <f t="shared" si="149"/>
        <v>1.7933391145234106E-3</v>
      </c>
      <c r="Z338" s="10">
        <f t="shared" si="176"/>
        <v>15.400306083128894</v>
      </c>
      <c r="AA338">
        <f t="shared" si="154"/>
        <v>5079922.6216698801</v>
      </c>
      <c r="AB338" s="10">
        <f t="shared" si="155"/>
        <v>5.0799226216698798</v>
      </c>
      <c r="AC338" s="10">
        <f t="shared" si="156"/>
        <v>4.9789226216698799</v>
      </c>
      <c r="AD338" s="3">
        <f t="shared" si="157"/>
        <v>722.10625404929374</v>
      </c>
      <c r="AI338" s="94">
        <f t="shared" si="158"/>
        <v>0.45192366753765706</v>
      </c>
    </row>
    <row r="339" spans="2:35">
      <c r="B339" s="39">
        <f t="shared" si="159"/>
        <v>311</v>
      </c>
      <c r="C339" s="42">
        <f t="shared" si="160"/>
        <v>2.0658752997580341</v>
      </c>
      <c r="D339" s="10">
        <f t="shared" si="161"/>
        <v>3.4741247002416902</v>
      </c>
      <c r="E339" s="40">
        <f t="shared" si="162"/>
        <v>24.131750599516618</v>
      </c>
      <c r="F339" s="40">
        <f t="shared" si="163"/>
        <v>31.08</v>
      </c>
      <c r="G339" s="3">
        <f t="shared" si="164"/>
        <v>209.87299760193795</v>
      </c>
      <c r="H339" s="3">
        <f t="shared" si="165"/>
        <v>81.256230789298584</v>
      </c>
      <c r="I339">
        <f t="shared" si="150"/>
        <v>8.1256230789298584E-5</v>
      </c>
      <c r="J339" s="4">
        <f t="shared" si="166"/>
        <v>457.36985581797904</v>
      </c>
      <c r="K339" s="40">
        <f t="shared" si="167"/>
        <v>5.6287358073987166</v>
      </c>
      <c r="L339" s="40">
        <f t="shared" si="151"/>
        <v>0.3712641926012834</v>
      </c>
      <c r="M339" s="10">
        <f t="shared" si="168"/>
        <v>5.0799226216698798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13.872299651080187</v>
      </c>
      <c r="Q339" s="42">
        <f t="shared" si="170"/>
        <v>0.15236727314539766</v>
      </c>
      <c r="R339" s="4">
        <f t="shared" si="171"/>
        <v>63234.394318715596</v>
      </c>
      <c r="S339">
        <f t="shared" si="152"/>
        <v>6.323439431871559E-5</v>
      </c>
      <c r="T339" s="41">
        <f t="shared" si="153"/>
        <v>1.1656997772316824E-4</v>
      </c>
      <c r="U339" s="42">
        <f t="shared" si="172"/>
        <v>0.11347728232465107</v>
      </c>
      <c r="V339" s="42">
        <f t="shared" si="173"/>
        <v>0.45609163702140854</v>
      </c>
      <c r="W339" s="42">
        <f t="shared" si="174"/>
        <v>0.45195119002662404</v>
      </c>
      <c r="X339" s="42">
        <f t="shared" si="175"/>
        <v>4.1404469947844968E-3</v>
      </c>
      <c r="Y339" s="42">
        <f t="shared" si="149"/>
        <v>1.7953217482151664E-3</v>
      </c>
      <c r="Z339" s="10">
        <f t="shared" si="176"/>
        <v>15.401236092527336</v>
      </c>
      <c r="AA339">
        <f t="shared" si="154"/>
        <v>5080223.2939297212</v>
      </c>
      <c r="AB339" s="10">
        <f t="shared" si="155"/>
        <v>5.0802232939297216</v>
      </c>
      <c r="AC339" s="10">
        <f t="shared" si="156"/>
        <v>4.9792232939297216</v>
      </c>
      <c r="AD339" s="3">
        <f t="shared" si="157"/>
        <v>722.14986133861078</v>
      </c>
      <c r="AI339" s="94">
        <f t="shared" si="158"/>
        <v>0.45195119002662404</v>
      </c>
    </row>
    <row r="340" spans="2:35">
      <c r="B340" s="39">
        <f t="shared" si="159"/>
        <v>312</v>
      </c>
      <c r="C340" s="42">
        <f t="shared" si="160"/>
        <v>2.0725179856093461</v>
      </c>
      <c r="D340" s="10">
        <f t="shared" si="161"/>
        <v>3.4674820143903773</v>
      </c>
      <c r="E340" s="40">
        <f t="shared" si="162"/>
        <v>24.145035971219244</v>
      </c>
      <c r="F340" s="40">
        <f t="shared" si="163"/>
        <v>31.08</v>
      </c>
      <c r="G340" s="3">
        <f t="shared" si="164"/>
        <v>209.81985611512746</v>
      </c>
      <c r="H340" s="3">
        <f t="shared" si="165"/>
        <v>81.256230789298584</v>
      </c>
      <c r="I340">
        <f t="shared" si="150"/>
        <v>8.1256230789298584E-5</v>
      </c>
      <c r="J340" s="4">
        <f t="shared" si="166"/>
        <v>457.87359060759712</v>
      </c>
      <c r="K340" s="40">
        <f t="shared" si="167"/>
        <v>5.6349351447876774</v>
      </c>
      <c r="L340" s="40">
        <f t="shared" si="151"/>
        <v>0.36506485521232257</v>
      </c>
      <c r="M340" s="10">
        <f t="shared" si="168"/>
        <v>5.0802232939297216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13.872561569870706</v>
      </c>
      <c r="Q340" s="42">
        <f t="shared" si="170"/>
        <v>0.15284610943081298</v>
      </c>
      <c r="R340" s="4">
        <f t="shared" si="171"/>
        <v>63112.689313716648</v>
      </c>
      <c r="S340">
        <f t="shared" si="152"/>
        <v>6.3112689313716649E-5</v>
      </c>
      <c r="T340" s="41">
        <f t="shared" si="153"/>
        <v>1.1669168272816718E-4</v>
      </c>
      <c r="U340" s="42">
        <f t="shared" si="172"/>
        <v>0.1132588766079302</v>
      </c>
      <c r="V340" s="42">
        <f t="shared" si="173"/>
        <v>0.45611772410154039</v>
      </c>
      <c r="W340" s="42">
        <f t="shared" si="174"/>
        <v>0.45197848291626491</v>
      </c>
      <c r="X340" s="42">
        <f t="shared" si="175"/>
        <v>4.1392411852754774E-3</v>
      </c>
      <c r="Y340" s="42">
        <f t="shared" si="149"/>
        <v>1.7973037670887617E-3</v>
      </c>
      <c r="Z340" s="10">
        <f t="shared" si="176"/>
        <v>15.402158277857504</v>
      </c>
      <c r="AA340">
        <f t="shared" si="154"/>
        <v>5080521.4366664281</v>
      </c>
      <c r="AB340" s="10">
        <f t="shared" si="155"/>
        <v>5.0805214366664284</v>
      </c>
      <c r="AC340" s="10">
        <f t="shared" si="156"/>
        <v>4.9795214366664284</v>
      </c>
      <c r="AD340" s="3">
        <f t="shared" si="157"/>
        <v>722.19310176452905</v>
      </c>
      <c r="AI340" s="94">
        <f t="shared" si="158"/>
        <v>0.45197848291626491</v>
      </c>
    </row>
    <row r="341" spans="2:35">
      <c r="B341" s="39">
        <f t="shared" si="159"/>
        <v>313</v>
      </c>
      <c r="C341" s="42">
        <f t="shared" si="160"/>
        <v>2.0791606714606581</v>
      </c>
      <c r="D341" s="10">
        <f t="shared" si="161"/>
        <v>3.4608393285390644</v>
      </c>
      <c r="E341" s="40">
        <f t="shared" si="162"/>
        <v>24.15832134292187</v>
      </c>
      <c r="F341" s="40">
        <f t="shared" si="163"/>
        <v>31.08</v>
      </c>
      <c r="G341" s="3">
        <f t="shared" si="164"/>
        <v>209.76671462831698</v>
      </c>
      <c r="H341" s="3">
        <f t="shared" si="165"/>
        <v>81.256230789298584</v>
      </c>
      <c r="I341">
        <f t="shared" si="150"/>
        <v>8.1256230789298584E-5</v>
      </c>
      <c r="J341" s="4">
        <f t="shared" si="166"/>
        <v>458.37760264449668</v>
      </c>
      <c r="K341" s="40">
        <f t="shared" si="167"/>
        <v>5.6411378941892147</v>
      </c>
      <c r="L341" s="40">
        <f t="shared" si="151"/>
        <v>0.35886210581078526</v>
      </c>
      <c r="M341" s="10">
        <f t="shared" si="168"/>
        <v>5.0805214366664284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13.872821274743274</v>
      </c>
      <c r="Q341" s="42">
        <f t="shared" si="170"/>
        <v>0.15332493675221773</v>
      </c>
      <c r="R341" s="4">
        <f t="shared" si="171"/>
        <v>62990.979689897678</v>
      </c>
      <c r="S341">
        <f t="shared" si="152"/>
        <v>6.299097968989768E-5</v>
      </c>
      <c r="T341" s="41">
        <f t="shared" si="153"/>
        <v>1.1681339235198615E-4</v>
      </c>
      <c r="U341" s="42">
        <f t="shared" si="172"/>
        <v>0.11304046260250587</v>
      </c>
      <c r="V341" s="42">
        <f t="shared" si="173"/>
        <v>0.45614357339418216</v>
      </c>
      <c r="W341" s="42">
        <f t="shared" si="174"/>
        <v>0.45200554619378319</v>
      </c>
      <c r="X341" s="42">
        <f t="shared" si="175"/>
        <v>4.1380272003989638E-3</v>
      </c>
      <c r="Y341" s="42">
        <f t="shared" si="149"/>
        <v>1.7992851675690288E-3</v>
      </c>
      <c r="Z341" s="10">
        <f t="shared" si="176"/>
        <v>15.403072638686501</v>
      </c>
      <c r="AA341">
        <f t="shared" si="154"/>
        <v>5080817.0497400444</v>
      </c>
      <c r="AB341" s="10">
        <f t="shared" si="155"/>
        <v>5.0808170497400447</v>
      </c>
      <c r="AC341" s="10">
        <f t="shared" si="156"/>
        <v>4.9798170497400447</v>
      </c>
      <c r="AD341" s="3">
        <f t="shared" si="157"/>
        <v>722.23597530675045</v>
      </c>
      <c r="AI341" s="94">
        <f t="shared" si="158"/>
        <v>0.45200554619378319</v>
      </c>
    </row>
    <row r="342" spans="2:35">
      <c r="B342" s="39">
        <f t="shared" si="159"/>
        <v>314</v>
      </c>
      <c r="C342" s="42">
        <f t="shared" si="160"/>
        <v>2.0858033573119701</v>
      </c>
      <c r="D342" s="10">
        <f t="shared" si="161"/>
        <v>3.4541966426877515</v>
      </c>
      <c r="E342" s="40">
        <f t="shared" si="162"/>
        <v>24.171606714624495</v>
      </c>
      <c r="F342" s="40">
        <f t="shared" si="163"/>
        <v>31.08</v>
      </c>
      <c r="G342" s="3">
        <f t="shared" si="164"/>
        <v>209.71357314150649</v>
      </c>
      <c r="H342" s="3">
        <f t="shared" si="165"/>
        <v>81.256230789298584</v>
      </c>
      <c r="I342">
        <f t="shared" si="150"/>
        <v>8.1256230789298584E-5</v>
      </c>
      <c r="J342" s="4">
        <f t="shared" si="166"/>
        <v>458.88189192867782</v>
      </c>
      <c r="K342" s="40">
        <f t="shared" si="167"/>
        <v>5.6473440556033321</v>
      </c>
      <c r="L342" s="40">
        <f t="shared" si="151"/>
        <v>0.35265594439666792</v>
      </c>
      <c r="M342" s="10">
        <f t="shared" si="168"/>
        <v>5.0808170497400447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13.87307876584118</v>
      </c>
      <c r="Q342" s="42">
        <f t="shared" si="170"/>
        <v>0.1538037551863542</v>
      </c>
      <c r="R342" s="4">
        <f t="shared" si="171"/>
        <v>62869.26549145866</v>
      </c>
      <c r="S342">
        <f t="shared" si="152"/>
        <v>6.2869265491458662E-5</v>
      </c>
      <c r="T342" s="41">
        <f t="shared" si="153"/>
        <v>1.1693510655042517E-4</v>
      </c>
      <c r="U342" s="42">
        <f t="shared" si="172"/>
        <v>0.11282204038769712</v>
      </c>
      <c r="V342" s="42">
        <f t="shared" si="173"/>
        <v>0.45616918488668123</v>
      </c>
      <c r="W342" s="42">
        <f t="shared" si="174"/>
        <v>0.45203237984647471</v>
      </c>
      <c r="X342" s="42">
        <f t="shared" si="175"/>
        <v>4.136805040206526E-3</v>
      </c>
      <c r="Y342" s="42">
        <f t="shared" si="149"/>
        <v>1.8012659460807084E-3</v>
      </c>
      <c r="Z342" s="10">
        <f t="shared" si="176"/>
        <v>15.403979174585693</v>
      </c>
      <c r="AA342">
        <f t="shared" si="154"/>
        <v>5081110.1330119921</v>
      </c>
      <c r="AB342" s="10">
        <f t="shared" si="155"/>
        <v>5.0811101330119923</v>
      </c>
      <c r="AC342" s="10">
        <f t="shared" si="156"/>
        <v>4.9801101330119923</v>
      </c>
      <c r="AD342" s="3">
        <f t="shared" si="157"/>
        <v>722.27848194517651</v>
      </c>
      <c r="AI342" s="94">
        <f t="shared" si="158"/>
        <v>0.45203237984647471</v>
      </c>
    </row>
    <row r="343" spans="2:35">
      <c r="B343" s="39">
        <f t="shared" si="159"/>
        <v>315</v>
      </c>
      <c r="C343" s="42">
        <f t="shared" si="160"/>
        <v>2.0924460431632821</v>
      </c>
      <c r="D343" s="10">
        <f t="shared" si="161"/>
        <v>3.4475539568364386</v>
      </c>
      <c r="E343" s="40">
        <f t="shared" si="162"/>
        <v>24.184892086327121</v>
      </c>
      <c r="F343" s="40">
        <f t="shared" si="163"/>
        <v>31.08</v>
      </c>
      <c r="G343" s="3">
        <f t="shared" si="164"/>
        <v>209.660431654696</v>
      </c>
      <c r="H343" s="3">
        <f t="shared" si="165"/>
        <v>81.256230789298584</v>
      </c>
      <c r="I343">
        <f t="shared" si="150"/>
        <v>8.1256230789298584E-5</v>
      </c>
      <c r="J343" s="4">
        <f t="shared" si="166"/>
        <v>459.3864584601406</v>
      </c>
      <c r="K343" s="40">
        <f t="shared" si="167"/>
        <v>5.6535536290300294</v>
      </c>
      <c r="L343" s="40">
        <f t="shared" si="151"/>
        <v>0.34644637096997055</v>
      </c>
      <c r="M343" s="10">
        <f t="shared" si="168"/>
        <v>5.0811101330119923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13.873334043306649</v>
      </c>
      <c r="Q343" s="42">
        <f t="shared" si="170"/>
        <v>0.15428256480995126</v>
      </c>
      <c r="R343" s="4">
        <f t="shared" si="171"/>
        <v>62747.546762599595</v>
      </c>
      <c r="S343">
        <f t="shared" si="152"/>
        <v>6.2747546762599593E-5</v>
      </c>
      <c r="T343" s="41">
        <f t="shared" si="153"/>
        <v>1.1705682527928424E-4</v>
      </c>
      <c r="U343" s="42">
        <f t="shared" si="172"/>
        <v>0.1126036100428231</v>
      </c>
      <c r="V343" s="42">
        <f t="shared" si="173"/>
        <v>0.45619455856602209</v>
      </c>
      <c r="W343" s="42">
        <f t="shared" si="174"/>
        <v>0.45205898386176047</v>
      </c>
      <c r="X343" s="42">
        <f t="shared" si="175"/>
        <v>4.1355747042616242E-3</v>
      </c>
      <c r="Y343" s="42">
        <f t="shared" si="149"/>
        <v>1.8032460990482133E-3</v>
      </c>
      <c r="Z343" s="10">
        <f t="shared" si="176"/>
        <v>15.404877885128643</v>
      </c>
      <c r="AA343">
        <f t="shared" si="154"/>
        <v>5081400.6863444047</v>
      </c>
      <c r="AB343" s="10">
        <f t="shared" si="155"/>
        <v>5.0814006863444048</v>
      </c>
      <c r="AC343" s="10">
        <f t="shared" si="156"/>
        <v>4.9804006863444048</v>
      </c>
      <c r="AD343" s="3">
        <f t="shared" si="157"/>
        <v>722.3206216598121</v>
      </c>
      <c r="AI343" s="94">
        <f t="shared" si="158"/>
        <v>0.45205898386176047</v>
      </c>
    </row>
    <row r="344" spans="2:35">
      <c r="B344" s="39">
        <f t="shared" si="159"/>
        <v>316</v>
      </c>
      <c r="C344" s="42">
        <f t="shared" si="160"/>
        <v>2.0990887290145941</v>
      </c>
      <c r="D344" s="10">
        <f t="shared" si="161"/>
        <v>3.4409112709851257</v>
      </c>
      <c r="E344" s="40">
        <f t="shared" si="162"/>
        <v>24.198177458029747</v>
      </c>
      <c r="F344" s="40">
        <f t="shared" si="163"/>
        <v>31.08</v>
      </c>
      <c r="G344" s="3">
        <f t="shared" si="164"/>
        <v>209.60729016788551</v>
      </c>
      <c r="H344" s="3">
        <f t="shared" si="165"/>
        <v>81.256230789298584</v>
      </c>
      <c r="I344">
        <f t="shared" si="150"/>
        <v>8.1256230789298584E-5</v>
      </c>
      <c r="J344" s="4">
        <f t="shared" si="166"/>
        <v>459.89130223888492</v>
      </c>
      <c r="K344" s="40">
        <f t="shared" si="167"/>
        <v>5.6597666144693042</v>
      </c>
      <c r="L344" s="40">
        <f t="shared" si="151"/>
        <v>0.34023338553069582</v>
      </c>
      <c r="M344" s="10">
        <f t="shared" si="168"/>
        <v>5.0814006863444048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13.873587107280246</v>
      </c>
      <c r="Q344" s="42">
        <f t="shared" si="170"/>
        <v>0.15476136569972448</v>
      </c>
      <c r="R344" s="4">
        <f t="shared" si="171"/>
        <v>62625.823547520486</v>
      </c>
      <c r="S344">
        <f t="shared" si="152"/>
        <v>6.262582354752048E-5</v>
      </c>
      <c r="T344" s="41">
        <f t="shared" si="153"/>
        <v>1.1717854849436335E-4</v>
      </c>
      <c r="U344" s="42">
        <f t="shared" si="172"/>
        <v>0.11238517164720288</v>
      </c>
      <c r="V344" s="42">
        <f t="shared" si="173"/>
        <v>0.45621969441969085</v>
      </c>
      <c r="W344" s="42">
        <f t="shared" si="174"/>
        <v>0.45208535822712603</v>
      </c>
      <c r="X344" s="42">
        <f t="shared" si="175"/>
        <v>4.1343361925648137E-3</v>
      </c>
      <c r="Y344" s="42">
        <f t="shared" si="149"/>
        <v>1.8052256228958351E-3</v>
      </c>
      <c r="Z344" s="10">
        <f t="shared" si="176"/>
        <v>15.405768769892827</v>
      </c>
      <c r="AA344">
        <f t="shared" si="154"/>
        <v>5081688.7096006796</v>
      </c>
      <c r="AB344" s="10">
        <f t="shared" si="155"/>
        <v>5.0816887096006793</v>
      </c>
      <c r="AC344" s="10">
        <f t="shared" si="156"/>
        <v>4.9806887096006793</v>
      </c>
      <c r="AD344" s="3">
        <f t="shared" si="157"/>
        <v>722.36239443084548</v>
      </c>
      <c r="AI344" s="94">
        <f t="shared" si="158"/>
        <v>0.45208535822712603</v>
      </c>
    </row>
    <row r="345" spans="2:35">
      <c r="B345" s="39">
        <f t="shared" si="159"/>
        <v>317</v>
      </c>
      <c r="C345" s="42">
        <f t="shared" si="160"/>
        <v>2.1057314148659061</v>
      </c>
      <c r="D345" s="10">
        <f t="shared" si="161"/>
        <v>3.4342685851338128</v>
      </c>
      <c r="E345" s="40">
        <f t="shared" si="162"/>
        <v>24.211462829732373</v>
      </c>
      <c r="F345" s="40">
        <f t="shared" si="163"/>
        <v>31.08</v>
      </c>
      <c r="G345" s="3">
        <f t="shared" si="164"/>
        <v>209.55414868107502</v>
      </c>
      <c r="H345" s="3">
        <f t="shared" si="165"/>
        <v>81.256230789298584</v>
      </c>
      <c r="I345">
        <f t="shared" si="150"/>
        <v>8.1256230789298584E-5</v>
      </c>
      <c r="J345" s="4">
        <f t="shared" si="166"/>
        <v>460.39642326491077</v>
      </c>
      <c r="K345" s="40">
        <f t="shared" si="167"/>
        <v>5.6659830119211581</v>
      </c>
      <c r="L345" s="40">
        <f t="shared" si="151"/>
        <v>0.33401698807884195</v>
      </c>
      <c r="M345" s="10">
        <f t="shared" si="168"/>
        <v>5.0816887096006793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13.873837957901365</v>
      </c>
      <c r="Q345" s="42">
        <f t="shared" si="170"/>
        <v>0.15524015793237622</v>
      </c>
      <c r="R345" s="4">
        <f t="shared" si="171"/>
        <v>62504.095890421348</v>
      </c>
      <c r="S345">
        <f t="shared" si="152"/>
        <v>6.2504095890421346E-5</v>
      </c>
      <c r="T345" s="41">
        <f t="shared" si="153"/>
        <v>1.1730027615146249E-4</v>
      </c>
      <c r="U345" s="42">
        <f t="shared" si="172"/>
        <v>0.11216672528015562</v>
      </c>
      <c r="V345" s="42">
        <f t="shared" si="173"/>
        <v>0.45624459243506127</v>
      </c>
      <c r="W345" s="42">
        <f t="shared" si="174"/>
        <v>0.45211150293017116</v>
      </c>
      <c r="X345" s="42">
        <f t="shared" si="175"/>
        <v>4.1330895048901084E-3</v>
      </c>
      <c r="Y345" s="42">
        <f t="shared" si="149"/>
        <v>1.8072045140476308E-3</v>
      </c>
      <c r="Z345" s="10">
        <f t="shared" si="176"/>
        <v>15.406651828458623</v>
      </c>
      <c r="AA345">
        <f t="shared" si="154"/>
        <v>5081974.2026451537</v>
      </c>
      <c r="AB345" s="10">
        <f t="shared" si="155"/>
        <v>5.0819742026451538</v>
      </c>
      <c r="AC345" s="10">
        <f t="shared" si="156"/>
        <v>4.9809742026451538</v>
      </c>
      <c r="AD345" s="3">
        <f t="shared" si="157"/>
        <v>722.40380023860098</v>
      </c>
      <c r="AI345" s="94">
        <f t="shared" si="158"/>
        <v>0.45211150293017116</v>
      </c>
    </row>
    <row r="346" spans="2:35">
      <c r="B346" s="39">
        <f t="shared" si="159"/>
        <v>318</v>
      </c>
      <c r="C346" s="42">
        <f t="shared" si="160"/>
        <v>2.1123741007172181</v>
      </c>
      <c r="D346" s="10">
        <f t="shared" si="161"/>
        <v>3.4276258992824999</v>
      </c>
      <c r="E346" s="40">
        <f t="shared" si="162"/>
        <v>24.224748201434998</v>
      </c>
      <c r="F346" s="40">
        <f t="shared" si="163"/>
        <v>31.08</v>
      </c>
      <c r="G346" s="3">
        <f t="shared" si="164"/>
        <v>209.50100719426453</v>
      </c>
      <c r="H346" s="3">
        <f t="shared" si="165"/>
        <v>81.256230789298584</v>
      </c>
      <c r="I346">
        <f t="shared" si="150"/>
        <v>8.1256230789298584E-5</v>
      </c>
      <c r="J346" s="4">
        <f t="shared" si="166"/>
        <v>460.9018215382182</v>
      </c>
      <c r="K346" s="40">
        <f t="shared" si="167"/>
        <v>5.672202821385592</v>
      </c>
      <c r="L346" s="40">
        <f t="shared" si="151"/>
        <v>0.32779717861440805</v>
      </c>
      <c r="M346" s="10">
        <f t="shared" si="168"/>
        <v>5.0819742026451538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13.874086595307945</v>
      </c>
      <c r="Q346" s="42">
        <f t="shared" si="170"/>
        <v>0.15571894158459579</v>
      </c>
      <c r="R346" s="4">
        <f t="shared" si="171"/>
        <v>62382.363835502154</v>
      </c>
      <c r="S346">
        <f t="shared" si="152"/>
        <v>6.2382363835502159E-5</v>
      </c>
      <c r="T346" s="41">
        <f t="shared" si="153"/>
        <v>1.1742200820638168E-4</v>
      </c>
      <c r="U346" s="42">
        <f t="shared" si="172"/>
        <v>0.11194827102100038</v>
      </c>
      <c r="V346" s="42">
        <f t="shared" si="173"/>
        <v>0.45626925259981604</v>
      </c>
      <c r="W346" s="42">
        <f t="shared" si="174"/>
        <v>0.4521374179585817</v>
      </c>
      <c r="X346" s="42">
        <f t="shared" si="175"/>
        <v>4.1318346412343443E-3</v>
      </c>
      <c r="Y346" s="42">
        <f t="shared" si="149"/>
        <v>1.8091827689275283E-3</v>
      </c>
      <c r="Z346" s="10">
        <f t="shared" si="176"/>
        <v>15.40752706041015</v>
      </c>
      <c r="AA346">
        <f t="shared" si="154"/>
        <v>5082257.1653433712</v>
      </c>
      <c r="AB346" s="10">
        <f t="shared" si="155"/>
        <v>5.0822571653433712</v>
      </c>
      <c r="AC346" s="10">
        <f t="shared" si="156"/>
        <v>4.9812571653433713</v>
      </c>
      <c r="AD346" s="3">
        <f t="shared" si="157"/>
        <v>722.44483906357812</v>
      </c>
      <c r="AI346" s="94">
        <f t="shared" si="158"/>
        <v>0.4521374179585817</v>
      </c>
    </row>
    <row r="347" spans="2:35">
      <c r="B347" s="39">
        <f t="shared" si="159"/>
        <v>319</v>
      </c>
      <c r="C347" s="42">
        <f t="shared" si="160"/>
        <v>2.1190167865685301</v>
      </c>
      <c r="D347" s="10">
        <f t="shared" si="161"/>
        <v>3.4209832134311871</v>
      </c>
      <c r="E347" s="40">
        <f t="shared" si="162"/>
        <v>24.238033573137624</v>
      </c>
      <c r="F347" s="40">
        <f t="shared" si="163"/>
        <v>31.08</v>
      </c>
      <c r="G347" s="3">
        <f t="shared" si="164"/>
        <v>209.44786570745404</v>
      </c>
      <c r="H347" s="3">
        <f t="shared" si="165"/>
        <v>81.256230789298584</v>
      </c>
      <c r="I347">
        <f t="shared" si="150"/>
        <v>8.1256230789298584E-5</v>
      </c>
      <c r="J347" s="4">
        <f t="shared" si="166"/>
        <v>461.40749705880717</v>
      </c>
      <c r="K347" s="40">
        <f t="shared" si="167"/>
        <v>5.6784260428626032</v>
      </c>
      <c r="L347" s="40">
        <f t="shared" si="151"/>
        <v>0.32157395713739678</v>
      </c>
      <c r="M347" s="10">
        <f t="shared" si="168"/>
        <v>5.0822571653433712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13.87433301963671</v>
      </c>
      <c r="Q347" s="42">
        <f t="shared" si="170"/>
        <v>0.15619771673305954</v>
      </c>
      <c r="R347" s="4">
        <f t="shared" si="171"/>
        <v>62260.627426962928</v>
      </c>
      <c r="S347">
        <f t="shared" si="152"/>
        <v>6.2260627426962927E-5</v>
      </c>
      <c r="T347" s="41">
        <f t="shared" si="153"/>
        <v>1.1754374461492091E-4</v>
      </c>
      <c r="U347" s="42">
        <f t="shared" si="172"/>
        <v>0.11172980894905632</v>
      </c>
      <c r="V347" s="42">
        <f t="shared" si="173"/>
        <v>0.45629367490155426</v>
      </c>
      <c r="W347" s="42">
        <f t="shared" si="174"/>
        <v>0.45216310330015264</v>
      </c>
      <c r="X347" s="42">
        <f t="shared" si="175"/>
        <v>4.1305716014016225E-3</v>
      </c>
      <c r="Y347" s="42">
        <f t="shared" si="149"/>
        <v>1.8111603839592295E-3</v>
      </c>
      <c r="Z347" s="10">
        <f t="shared" si="176"/>
        <v>15.408394465334418</v>
      </c>
      <c r="AA347">
        <f t="shared" si="154"/>
        <v>5082537.5975618139</v>
      </c>
      <c r="AB347" s="10">
        <f t="shared" si="155"/>
        <v>5.0825375975618137</v>
      </c>
      <c r="AC347" s="10">
        <f t="shared" si="156"/>
        <v>4.9815375975618137</v>
      </c>
      <c r="AD347" s="3">
        <f t="shared" si="157"/>
        <v>722.4855108864125</v>
      </c>
      <c r="AI347" s="94">
        <f t="shared" si="158"/>
        <v>0.45216310330015264</v>
      </c>
    </row>
    <row r="348" spans="2:35">
      <c r="B348" s="39">
        <f t="shared" si="159"/>
        <v>320</v>
      </c>
      <c r="C348" s="42">
        <f t="shared" si="160"/>
        <v>2.1256594724198421</v>
      </c>
      <c r="D348" s="10">
        <f t="shared" si="161"/>
        <v>3.4143405275798742</v>
      </c>
      <c r="E348" s="40">
        <f t="shared" si="162"/>
        <v>24.25131894484025</v>
      </c>
      <c r="F348" s="40">
        <f t="shared" si="163"/>
        <v>31.08</v>
      </c>
      <c r="G348" s="3">
        <f t="shared" si="164"/>
        <v>209.39472422064355</v>
      </c>
      <c r="H348" s="3">
        <f t="shared" si="165"/>
        <v>81.256230789298584</v>
      </c>
      <c r="I348">
        <f t="shared" si="150"/>
        <v>8.1256230789298584E-5</v>
      </c>
      <c r="J348" s="4">
        <f t="shared" si="166"/>
        <v>461.91344982667778</v>
      </c>
      <c r="K348" s="40">
        <f t="shared" si="167"/>
        <v>5.6846526763521945</v>
      </c>
      <c r="L348" s="40">
        <f t="shared" si="151"/>
        <v>0.31534732364780549</v>
      </c>
      <c r="M348" s="10">
        <f t="shared" si="168"/>
        <v>5.0825375975618137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13.874577231022922</v>
      </c>
      <c r="Q348" s="42">
        <f t="shared" si="170"/>
        <v>0.156676483454431</v>
      </c>
      <c r="R348" s="4">
        <f t="shared" si="171"/>
        <v>62138.886709003629</v>
      </c>
      <c r="S348">
        <f t="shared" si="152"/>
        <v>6.2138886709003634E-5</v>
      </c>
      <c r="T348" s="41">
        <f t="shared" si="153"/>
        <v>1.176654853328802E-4</v>
      </c>
      <c r="U348" s="42">
        <f t="shared" si="172"/>
        <v>0.11151133914364246</v>
      </c>
      <c r="V348" s="42">
        <f t="shared" si="173"/>
        <v>0.45631785932831859</v>
      </c>
      <c r="W348" s="42">
        <f t="shared" si="174"/>
        <v>0.45218855894276394</v>
      </c>
      <c r="X348" s="42">
        <f t="shared" si="175"/>
        <v>4.1293003855546462E-3</v>
      </c>
      <c r="Y348" s="42">
        <f t="shared" si="149"/>
        <v>1.8131373555663793E-3</v>
      </c>
      <c r="Z348" s="10">
        <f t="shared" si="176"/>
        <v>15.409254042822701</v>
      </c>
      <c r="AA348">
        <f t="shared" si="154"/>
        <v>5082815.4991683392</v>
      </c>
      <c r="AB348" s="10">
        <f t="shared" si="155"/>
        <v>5.0828154991683387</v>
      </c>
      <c r="AC348" s="10">
        <f t="shared" si="156"/>
        <v>4.9818154991683388</v>
      </c>
      <c r="AD348" s="3">
        <f t="shared" si="157"/>
        <v>722.52581568793892</v>
      </c>
      <c r="AI348" s="94">
        <f t="shared" si="158"/>
        <v>0.45218855894276394</v>
      </c>
    </row>
    <row r="349" spans="2:35">
      <c r="B349" s="39">
        <f t="shared" si="159"/>
        <v>321</v>
      </c>
      <c r="C349" s="42">
        <f t="shared" si="160"/>
        <v>2.1323021582711541</v>
      </c>
      <c r="D349" s="10">
        <f t="shared" si="161"/>
        <v>3.4076978417285613</v>
      </c>
      <c r="E349" s="40">
        <f t="shared" si="162"/>
        <v>24.264604316542876</v>
      </c>
      <c r="F349" s="40">
        <f t="shared" si="163"/>
        <v>31.08</v>
      </c>
      <c r="G349" s="3">
        <f t="shared" si="164"/>
        <v>209.34158273383306</v>
      </c>
      <c r="H349" s="3">
        <f t="shared" si="165"/>
        <v>81.256230789298584</v>
      </c>
      <c r="I349">
        <f t="shared" si="150"/>
        <v>8.1256230789298584E-5</v>
      </c>
      <c r="J349" s="4">
        <f t="shared" si="166"/>
        <v>462.41967984182986</v>
      </c>
      <c r="K349" s="40">
        <f t="shared" si="167"/>
        <v>5.6908827218543632</v>
      </c>
      <c r="L349" s="40">
        <f t="shared" si="151"/>
        <v>0.30911727814563683</v>
      </c>
      <c r="M349" s="10">
        <f t="shared" si="168"/>
        <v>5.0828154991683387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13.874819229600774</v>
      </c>
      <c r="Q349" s="42">
        <f t="shared" si="170"/>
        <v>0.157155241825361</v>
      </c>
      <c r="R349" s="4">
        <f t="shared" si="171"/>
        <v>62017.141725824302</v>
      </c>
      <c r="S349">
        <f t="shared" si="152"/>
        <v>6.2017141725824299E-5</v>
      </c>
      <c r="T349" s="41">
        <f t="shared" si="153"/>
        <v>1.1778723031605953E-4</v>
      </c>
      <c r="U349" s="42">
        <f t="shared" si="172"/>
        <v>0.11129286168407798</v>
      </c>
      <c r="V349" s="42">
        <f t="shared" si="173"/>
        <v>0.4563418058677039</v>
      </c>
      <c r="W349" s="42">
        <f t="shared" si="174"/>
        <v>0.45221378487442099</v>
      </c>
      <c r="X349" s="42">
        <f t="shared" si="175"/>
        <v>4.1280209932829104E-3</v>
      </c>
      <c r="Y349" s="42">
        <f t="shared" si="149"/>
        <v>1.8151136801722882E-3</v>
      </c>
      <c r="Z349" s="10">
        <f t="shared" si="176"/>
        <v>15.410105792468142</v>
      </c>
      <c r="AA349">
        <f t="shared" si="154"/>
        <v>5083090.8700314118</v>
      </c>
      <c r="AB349" s="10">
        <f t="shared" si="155"/>
        <v>5.0830908700314117</v>
      </c>
      <c r="AC349" s="10">
        <f t="shared" si="156"/>
        <v>4.9820908700314117</v>
      </c>
      <c r="AD349" s="3">
        <f t="shared" si="157"/>
        <v>722.56575344908072</v>
      </c>
      <c r="AI349" s="94">
        <f t="shared" si="158"/>
        <v>0.45221378487442099</v>
      </c>
    </row>
    <row r="350" spans="2:35">
      <c r="B350" s="39">
        <f t="shared" si="159"/>
        <v>322</v>
      </c>
      <c r="C350" s="42">
        <f t="shared" si="160"/>
        <v>2.1389448441224661</v>
      </c>
      <c r="D350" s="10">
        <f t="shared" si="161"/>
        <v>3.4010551558772484</v>
      </c>
      <c r="E350" s="40">
        <f t="shared" si="162"/>
        <v>24.277889688245502</v>
      </c>
      <c r="F350" s="40">
        <f t="shared" si="163"/>
        <v>31.08</v>
      </c>
      <c r="G350" s="3">
        <f t="shared" si="164"/>
        <v>209.28844124702258</v>
      </c>
      <c r="H350" s="3">
        <f t="shared" si="165"/>
        <v>81.256230789298584</v>
      </c>
      <c r="I350">
        <f t="shared" si="150"/>
        <v>8.1256230789298584E-5</v>
      </c>
      <c r="J350" s="4">
        <f t="shared" si="166"/>
        <v>462.92618710426353</v>
      </c>
      <c r="K350" s="40">
        <f t="shared" si="167"/>
        <v>5.6971161793691119</v>
      </c>
      <c r="L350" s="40">
        <f t="shared" si="151"/>
        <v>0.30288382063088815</v>
      </c>
      <c r="M350" s="10">
        <f t="shared" si="168"/>
        <v>5.0830908700314117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13.875059015502718</v>
      </c>
      <c r="Q350" s="42">
        <f t="shared" si="170"/>
        <v>0.15763399192248781</v>
      </c>
      <c r="R350" s="4">
        <f t="shared" si="171"/>
        <v>61895.392521624919</v>
      </c>
      <c r="S350">
        <f t="shared" si="152"/>
        <v>6.189539252162492E-5</v>
      </c>
      <c r="T350" s="41">
        <f t="shared" si="153"/>
        <v>1.1790897952025891E-4</v>
      </c>
      <c r="U350" s="42">
        <f t="shared" si="172"/>
        <v>0.11107437664968199</v>
      </c>
      <c r="V350" s="42">
        <f t="shared" si="173"/>
        <v>0.45636551450791718</v>
      </c>
      <c r="W350" s="42">
        <f t="shared" si="174"/>
        <v>0.45223878108318366</v>
      </c>
      <c r="X350" s="42">
        <f t="shared" si="175"/>
        <v>4.1267334247335197E-3</v>
      </c>
      <c r="Y350" s="42">
        <f t="shared" ref="Y350:Y413" si="179">IF((X350*(Q350-Q349)+Y349)&lt;0,0,X350*(Q350-Q349)+Y349)</f>
        <v>1.8170893542001959E-3</v>
      </c>
      <c r="Z350" s="10">
        <f t="shared" si="176"/>
        <v>15.410949713867948</v>
      </c>
      <c r="AA350">
        <f t="shared" si="154"/>
        <v>5083363.7100208076</v>
      </c>
      <c r="AB350" s="10">
        <f t="shared" si="155"/>
        <v>5.0833637100208078</v>
      </c>
      <c r="AC350" s="10">
        <f t="shared" si="156"/>
        <v>4.9823637100208078</v>
      </c>
      <c r="AD350" s="3">
        <f t="shared" si="157"/>
        <v>722.60532415095111</v>
      </c>
      <c r="AI350" s="94">
        <f t="shared" si="158"/>
        <v>0.45223878108318366</v>
      </c>
    </row>
    <row r="351" spans="2:35">
      <c r="B351" s="39">
        <f t="shared" si="159"/>
        <v>323</v>
      </c>
      <c r="C351" s="42">
        <f t="shared" si="160"/>
        <v>2.1455875299737781</v>
      </c>
      <c r="D351" s="10">
        <f t="shared" si="161"/>
        <v>3.3944124700259355</v>
      </c>
      <c r="E351" s="40">
        <f t="shared" si="162"/>
        <v>24.291175059948127</v>
      </c>
      <c r="F351" s="40">
        <f t="shared" si="163"/>
        <v>31.08</v>
      </c>
      <c r="G351" s="3">
        <f t="shared" si="164"/>
        <v>209.23529976021209</v>
      </c>
      <c r="H351" s="3">
        <f t="shared" si="165"/>
        <v>81.256230789298584</v>
      </c>
      <c r="I351">
        <f t="shared" si="150"/>
        <v>8.1256230789298584E-5</v>
      </c>
      <c r="J351" s="4">
        <f t="shared" si="166"/>
        <v>463.43297161397874</v>
      </c>
      <c r="K351" s="40">
        <f t="shared" si="167"/>
        <v>5.7033530488964388</v>
      </c>
      <c r="L351" s="40">
        <f t="shared" si="151"/>
        <v>0.29664695110356121</v>
      </c>
      <c r="M351" s="10">
        <f t="shared" si="168"/>
        <v>5.0833637100208078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13.875296588860076</v>
      </c>
      <c r="Q351" s="42">
        <f t="shared" si="170"/>
        <v>0.15811273382243718</v>
      </c>
      <c r="R351" s="4">
        <f t="shared" si="171"/>
        <v>61773.639140605483</v>
      </c>
      <c r="S351">
        <f t="shared" si="152"/>
        <v>6.1773639140605478E-5</v>
      </c>
      <c r="T351" s="41">
        <f t="shared" si="153"/>
        <v>1.1803073290127836E-4</v>
      </c>
      <c r="U351" s="42">
        <f t="shared" si="172"/>
        <v>0.11085588411977355</v>
      </c>
      <c r="V351" s="42">
        <f t="shared" si="173"/>
        <v>0.45638898523723187</v>
      </c>
      <c r="W351" s="42">
        <f t="shared" si="174"/>
        <v>0.45226354755723108</v>
      </c>
      <c r="X351" s="42">
        <f t="shared" si="175"/>
        <v>4.1254376800007875E-3</v>
      </c>
      <c r="Y351" s="42">
        <f t="shared" si="179"/>
        <v>1.8190643740732422E-3</v>
      </c>
      <c r="Z351" s="10">
        <f t="shared" si="176"/>
        <v>15.411785806623087</v>
      </c>
      <c r="AA351">
        <f t="shared" si="154"/>
        <v>5083634.0190075189</v>
      </c>
      <c r="AB351" s="10">
        <f t="shared" si="155"/>
        <v>5.0836340190075191</v>
      </c>
      <c r="AC351" s="10">
        <f t="shared" si="156"/>
        <v>4.9826340190075191</v>
      </c>
      <c r="AD351" s="3">
        <f t="shared" si="157"/>
        <v>722.64452777483962</v>
      </c>
      <c r="AI351" s="94">
        <f t="shared" si="158"/>
        <v>0.45226354755723108</v>
      </c>
    </row>
    <row r="352" spans="2:35">
      <c r="B352" s="39">
        <f t="shared" si="159"/>
        <v>324</v>
      </c>
      <c r="C352" s="42">
        <f t="shared" si="160"/>
        <v>2.1522302158250901</v>
      </c>
      <c r="D352" s="10">
        <f t="shared" si="161"/>
        <v>3.3877697841746226</v>
      </c>
      <c r="E352" s="40">
        <f t="shared" si="162"/>
        <v>24.304460431650753</v>
      </c>
      <c r="F352" s="40">
        <f t="shared" si="163"/>
        <v>31.08</v>
      </c>
      <c r="G352" s="3">
        <f t="shared" si="164"/>
        <v>209.1821582734016</v>
      </c>
      <c r="H352" s="3">
        <f t="shared" si="165"/>
        <v>81.256230789298584</v>
      </c>
      <c r="I352">
        <f t="shared" si="150"/>
        <v>8.1256230789298584E-5</v>
      </c>
      <c r="J352" s="4">
        <f t="shared" si="166"/>
        <v>463.94003337097558</v>
      </c>
      <c r="K352" s="40">
        <f t="shared" si="167"/>
        <v>5.7095933304363449</v>
      </c>
      <c r="L352" s="40">
        <f t="shared" si="151"/>
        <v>0.29040666956365513</v>
      </c>
      <c r="M352" s="10">
        <f t="shared" si="168"/>
        <v>5.0836340190075191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13.875531949802962</v>
      </c>
      <c r="Q352" s="42">
        <f t="shared" si="170"/>
        <v>0.15859146760182258</v>
      </c>
      <c r="R352" s="4">
        <f t="shared" si="171"/>
        <v>61651.88162696598</v>
      </c>
      <c r="S352">
        <f t="shared" si="152"/>
        <v>6.1651881626965981E-5</v>
      </c>
      <c r="T352" s="41">
        <f t="shared" si="153"/>
        <v>1.1815249041491785E-4</v>
      </c>
      <c r="U352" s="42">
        <f t="shared" si="172"/>
        <v>0.11063738417367179</v>
      </c>
      <c r="V352" s="42">
        <f t="shared" si="173"/>
        <v>0.45641221804376331</v>
      </c>
      <c r="W352" s="42">
        <f t="shared" si="174"/>
        <v>0.45228808428485318</v>
      </c>
      <c r="X352" s="42">
        <f t="shared" si="175"/>
        <v>4.1241337589101312E-3</v>
      </c>
      <c r="Y352" s="42">
        <f t="shared" si="179"/>
        <v>1.8210387362143361E-3</v>
      </c>
      <c r="Z352" s="10">
        <f t="shared" si="176"/>
        <v>15.412614070337133</v>
      </c>
      <c r="AA352">
        <f t="shared" si="154"/>
        <v>5083901.7968633818</v>
      </c>
      <c r="AB352" s="10">
        <f t="shared" si="155"/>
        <v>5.0839017968633815</v>
      </c>
      <c r="AC352" s="10">
        <f t="shared" si="156"/>
        <v>4.9829017968633815</v>
      </c>
      <c r="AD352" s="3">
        <f t="shared" si="157"/>
        <v>722.68336430215834</v>
      </c>
      <c r="AI352" s="94">
        <f t="shared" si="158"/>
        <v>0.45228808428485318</v>
      </c>
    </row>
    <row r="353" spans="2:35">
      <c r="B353" s="39">
        <f t="shared" si="159"/>
        <v>325</v>
      </c>
      <c r="C353" s="42">
        <f t="shared" si="160"/>
        <v>2.1588729016764021</v>
      </c>
      <c r="D353" s="10">
        <f t="shared" si="161"/>
        <v>3.3811270983233097</v>
      </c>
      <c r="E353" s="40">
        <f t="shared" si="162"/>
        <v>24.317745803353379</v>
      </c>
      <c r="F353" s="40">
        <f t="shared" si="163"/>
        <v>31.08</v>
      </c>
      <c r="G353" s="3">
        <f t="shared" si="164"/>
        <v>209.12901678659111</v>
      </c>
      <c r="H353" s="3">
        <f t="shared" si="165"/>
        <v>81.256230789298584</v>
      </c>
      <c r="I353">
        <f t="shared" si="150"/>
        <v>8.1256230789298584E-5</v>
      </c>
      <c r="J353" s="4">
        <f t="shared" si="166"/>
        <v>464.44737237525391</v>
      </c>
      <c r="K353" s="40">
        <f t="shared" si="167"/>
        <v>5.7158370239888292</v>
      </c>
      <c r="L353" s="40">
        <f t="shared" si="151"/>
        <v>0.2841629760111708</v>
      </c>
      <c r="M353" s="10">
        <f t="shared" si="168"/>
        <v>5.0839017968633815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13.875765098459954</v>
      </c>
      <c r="Q353" s="42">
        <f t="shared" si="170"/>
        <v>0.1590701933372452</v>
      </c>
      <c r="R353" s="4">
        <f t="shared" si="171"/>
        <v>61530.120024906442</v>
      </c>
      <c r="S353">
        <f t="shared" si="152"/>
        <v>6.1530120024906438E-5</v>
      </c>
      <c r="T353" s="41">
        <f t="shared" si="153"/>
        <v>1.182742520169774E-4</v>
      </c>
      <c r="U353" s="42">
        <f t="shared" si="172"/>
        <v>0.11041887689069585</v>
      </c>
      <c r="V353" s="42">
        <f t="shared" si="173"/>
        <v>0.45643521291588834</v>
      </c>
      <c r="W353" s="42">
        <f t="shared" si="174"/>
        <v>0.45231239125441586</v>
      </c>
      <c r="X353" s="42">
        <f t="shared" si="175"/>
        <v>4.1228216614724866E-3</v>
      </c>
      <c r="Y353" s="42">
        <f t="shared" si="179"/>
        <v>1.8230124370462409E-3</v>
      </c>
      <c r="Z353" s="10">
        <f t="shared" si="176"/>
        <v>15.413434504616955</v>
      </c>
      <c r="AA353">
        <f t="shared" si="154"/>
        <v>5084167.0434612967</v>
      </c>
      <c r="AB353" s="10">
        <f t="shared" si="155"/>
        <v>5.0841670434612967</v>
      </c>
      <c r="AC353" s="10">
        <f t="shared" si="156"/>
        <v>4.9831670434612967</v>
      </c>
      <c r="AD353" s="3">
        <f t="shared" si="157"/>
        <v>722.72183371447375</v>
      </c>
      <c r="AI353" s="94">
        <f t="shared" si="158"/>
        <v>0.45231239125441586</v>
      </c>
    </row>
    <row r="354" spans="2:35">
      <c r="B354" s="39">
        <f t="shared" si="159"/>
        <v>326</v>
      </c>
      <c r="C354" s="42">
        <f t="shared" si="160"/>
        <v>2.1655155875277141</v>
      </c>
      <c r="D354" s="10">
        <f t="shared" si="161"/>
        <v>3.3744844124719968</v>
      </c>
      <c r="E354" s="40">
        <f t="shared" si="162"/>
        <v>24.331031175056005</v>
      </c>
      <c r="F354" s="40">
        <f t="shared" si="163"/>
        <v>31.08</v>
      </c>
      <c r="G354" s="3">
        <f t="shared" si="164"/>
        <v>209.07587529978062</v>
      </c>
      <c r="H354" s="3">
        <f t="shared" si="165"/>
        <v>81.256230789298584</v>
      </c>
      <c r="I354">
        <f t="shared" si="150"/>
        <v>8.1256230789298584E-5</v>
      </c>
      <c r="J354" s="4">
        <f t="shared" si="166"/>
        <v>464.95498862681376</v>
      </c>
      <c r="K354" s="40">
        <f t="shared" si="167"/>
        <v>5.7220841295538918</v>
      </c>
      <c r="L354" s="40">
        <f t="shared" si="151"/>
        <v>0.27791587044610822</v>
      </c>
      <c r="M354" s="10">
        <f t="shared" si="168"/>
        <v>5.0841670434612967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13.875996034958289</v>
      </c>
      <c r="Q354" s="42">
        <f t="shared" si="170"/>
        <v>0.15954891110529421</v>
      </c>
      <c r="R354" s="4">
        <f t="shared" si="171"/>
        <v>61408.354378626849</v>
      </c>
      <c r="S354">
        <f t="shared" si="152"/>
        <v>6.1408354378626845E-5</v>
      </c>
      <c r="T354" s="41">
        <f t="shared" si="153"/>
        <v>1.1839601766325699E-4</v>
      </c>
      <c r="U354" s="42">
        <f t="shared" si="172"/>
        <v>0.11020036235016481</v>
      </c>
      <c r="V354" s="42">
        <f t="shared" si="173"/>
        <v>0.45645796984220527</v>
      </c>
      <c r="W354" s="42">
        <f t="shared" si="174"/>
        <v>0.45233646845438202</v>
      </c>
      <c r="X354" s="42">
        <f t="shared" si="175"/>
        <v>4.1215013878232454E-3</v>
      </c>
      <c r="Y354" s="42">
        <f t="shared" si="179"/>
        <v>1.8249854729916306E-3</v>
      </c>
      <c r="Z354" s="10">
        <f t="shared" si="176"/>
        <v>15.414247109073132</v>
      </c>
      <c r="AA354">
        <f t="shared" si="154"/>
        <v>5084429.7586753638</v>
      </c>
      <c r="AB354" s="10">
        <f t="shared" si="155"/>
        <v>5.0844297586753635</v>
      </c>
      <c r="AC354" s="10">
        <f t="shared" si="156"/>
        <v>4.9834297586753635</v>
      </c>
      <c r="AD354" s="3">
        <f t="shared" si="157"/>
        <v>722.75993599352626</v>
      </c>
      <c r="AI354" s="94">
        <f t="shared" si="158"/>
        <v>0.45233646845438202</v>
      </c>
    </row>
    <row r="355" spans="2:35">
      <c r="B355" s="39">
        <f t="shared" si="159"/>
        <v>327</v>
      </c>
      <c r="C355" s="42">
        <f t="shared" si="160"/>
        <v>2.1721582733790261</v>
      </c>
      <c r="D355" s="10">
        <f t="shared" si="161"/>
        <v>3.3678417266206839</v>
      </c>
      <c r="E355" s="40">
        <f t="shared" si="162"/>
        <v>24.34431654675863</v>
      </c>
      <c r="F355" s="40">
        <f t="shared" si="163"/>
        <v>31.08</v>
      </c>
      <c r="G355" s="3">
        <f t="shared" si="164"/>
        <v>209.02273381297013</v>
      </c>
      <c r="H355" s="3">
        <f t="shared" si="165"/>
        <v>81.256230789298584</v>
      </c>
      <c r="I355">
        <f t="shared" si="150"/>
        <v>8.1256230789298584E-5</v>
      </c>
      <c r="J355" s="4">
        <f t="shared" si="166"/>
        <v>465.46288212565531</v>
      </c>
      <c r="K355" s="40">
        <f t="shared" si="167"/>
        <v>5.7283346471315353</v>
      </c>
      <c r="L355" s="40">
        <f t="shared" si="151"/>
        <v>0.27166535286846472</v>
      </c>
      <c r="M355" s="10">
        <f t="shared" si="168"/>
        <v>5.0844297586753635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13.876224759423986</v>
      </c>
      <c r="Q355" s="42">
        <f t="shared" si="170"/>
        <v>0.16002762098254672</v>
      </c>
      <c r="R355" s="4">
        <f t="shared" si="171"/>
        <v>61286.584732327166</v>
      </c>
      <c r="S355">
        <f t="shared" si="152"/>
        <v>6.1286584732327169E-5</v>
      </c>
      <c r="T355" s="41">
        <f t="shared" si="153"/>
        <v>1.1851778730955666E-4</v>
      </c>
      <c r="U355" s="42">
        <f t="shared" si="172"/>
        <v>0.10998184063139771</v>
      </c>
      <c r="V355" s="42">
        <f t="shared" si="173"/>
        <v>0.45648048881145764</v>
      </c>
      <c r="W355" s="42">
        <f t="shared" si="174"/>
        <v>0.45236031587332343</v>
      </c>
      <c r="X355" s="42">
        <f t="shared" si="175"/>
        <v>4.1201729381342145E-3</v>
      </c>
      <c r="Y355" s="42">
        <f t="shared" si="179"/>
        <v>1.826957840473104E-3</v>
      </c>
      <c r="Z355" s="10">
        <f t="shared" si="176"/>
        <v>15.415051883320029</v>
      </c>
      <c r="AA355">
        <f t="shared" si="154"/>
        <v>5084689.942380907</v>
      </c>
      <c r="AB355" s="10">
        <f t="shared" si="155"/>
        <v>5.0846899423809067</v>
      </c>
      <c r="AC355" s="10">
        <f t="shared" si="156"/>
        <v>4.9836899423809067</v>
      </c>
      <c r="AD355" s="3">
        <f t="shared" si="157"/>
        <v>722.79767112123375</v>
      </c>
      <c r="AI355" s="94">
        <f t="shared" si="158"/>
        <v>0.45236031587332343</v>
      </c>
    </row>
    <row r="356" spans="2:35">
      <c r="B356" s="39">
        <f t="shared" si="159"/>
        <v>328</v>
      </c>
      <c r="C356" s="42">
        <f t="shared" si="160"/>
        <v>2.1788009592303381</v>
      </c>
      <c r="D356" s="10">
        <f t="shared" si="161"/>
        <v>3.361199040769371</v>
      </c>
      <c r="E356" s="40">
        <f t="shared" si="162"/>
        <v>24.357601918461256</v>
      </c>
      <c r="F356" s="40">
        <f t="shared" si="163"/>
        <v>31.08</v>
      </c>
      <c r="G356" s="3">
        <f t="shared" si="164"/>
        <v>208.96959232615964</v>
      </c>
      <c r="H356" s="3">
        <f t="shared" si="165"/>
        <v>81.256230789298584</v>
      </c>
      <c r="I356">
        <f t="shared" si="150"/>
        <v>8.1256230789298584E-5</v>
      </c>
      <c r="J356" s="4">
        <f t="shared" si="166"/>
        <v>465.97105287177828</v>
      </c>
      <c r="K356" s="40">
        <f t="shared" si="167"/>
        <v>5.7345885767217561</v>
      </c>
      <c r="L356" s="40">
        <f t="shared" si="151"/>
        <v>0.26541142327824385</v>
      </c>
      <c r="M356" s="10">
        <f t="shared" si="168"/>
        <v>5.0846899423809067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13.876451271981848</v>
      </c>
      <c r="Q356" s="42">
        <f t="shared" si="170"/>
        <v>0.160506323045568</v>
      </c>
      <c r="R356" s="4">
        <f t="shared" si="171"/>
        <v>61164.811130207447</v>
      </c>
      <c r="S356">
        <f t="shared" si="152"/>
        <v>6.1164811130207447E-5</v>
      </c>
      <c r="T356" s="41">
        <f t="shared" si="153"/>
        <v>1.1863956091167639E-4</v>
      </c>
      <c r="U356" s="42">
        <f t="shared" si="172"/>
        <v>0.10976331181371377</v>
      </c>
      <c r="V356" s="42">
        <f t="shared" si="173"/>
        <v>0.45650276981202292</v>
      </c>
      <c r="W356" s="42">
        <f t="shared" si="174"/>
        <v>0.45238393349992284</v>
      </c>
      <c r="X356" s="42">
        <f t="shared" si="175"/>
        <v>4.1188363121000826E-3</v>
      </c>
      <c r="Y356" s="42">
        <f t="shared" si="179"/>
        <v>1.8289295359129533E-3</v>
      </c>
      <c r="Z356" s="10">
        <f t="shared" si="176"/>
        <v>15.415848826973802</v>
      </c>
      <c r="AA356">
        <f t="shared" si="154"/>
        <v>5084947.5944538303</v>
      </c>
      <c r="AB356" s="10">
        <f t="shared" si="155"/>
        <v>5.0849475944538307</v>
      </c>
      <c r="AC356" s="10">
        <f t="shared" si="156"/>
        <v>4.9839475944538307</v>
      </c>
      <c r="AD356" s="3">
        <f t="shared" si="157"/>
        <v>722.83503907959835</v>
      </c>
      <c r="AI356" s="94">
        <f t="shared" si="158"/>
        <v>0.45238393349992284</v>
      </c>
    </row>
    <row r="357" spans="2:35">
      <c r="B357" s="39">
        <f t="shared" si="159"/>
        <v>329</v>
      </c>
      <c r="C357" s="42">
        <f t="shared" si="160"/>
        <v>2.1854436450816501</v>
      </c>
      <c r="D357" s="10">
        <f t="shared" si="161"/>
        <v>3.3545563549180581</v>
      </c>
      <c r="E357" s="40">
        <f t="shared" si="162"/>
        <v>24.370887290163882</v>
      </c>
      <c r="F357" s="40">
        <f t="shared" si="163"/>
        <v>31.08</v>
      </c>
      <c r="G357" s="3">
        <f t="shared" si="164"/>
        <v>208.91645083934915</v>
      </c>
      <c r="H357" s="3">
        <f t="shared" si="165"/>
        <v>81.256230789298584</v>
      </c>
      <c r="I357">
        <f t="shared" si="150"/>
        <v>8.1256230789298584E-5</v>
      </c>
      <c r="J357" s="4">
        <f t="shared" si="166"/>
        <v>466.4795008651829</v>
      </c>
      <c r="K357" s="40">
        <f t="shared" si="167"/>
        <v>5.7408459183245562</v>
      </c>
      <c r="L357" s="40">
        <f t="shared" si="151"/>
        <v>0.25915408167544385</v>
      </c>
      <c r="M357" s="10">
        <f t="shared" si="168"/>
        <v>5.0849475944538307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13.876675572754936</v>
      </c>
      <c r="Q357" s="42">
        <f t="shared" si="170"/>
        <v>0.16098501737091162</v>
      </c>
      <c r="R357" s="4">
        <f t="shared" si="171"/>
        <v>61043.033616467656</v>
      </c>
      <c r="S357">
        <f t="shared" si="152"/>
        <v>6.104303361646766E-5</v>
      </c>
      <c r="T357" s="41">
        <f t="shared" si="153"/>
        <v>1.1876133842541617E-4</v>
      </c>
      <c r="U357" s="42">
        <f t="shared" si="172"/>
        <v>0.10954477597643202</v>
      </c>
      <c r="V357" s="42">
        <f t="shared" si="173"/>
        <v>0.45652481283307678</v>
      </c>
      <c r="W357" s="42">
        <f t="shared" si="174"/>
        <v>0.45240732132291561</v>
      </c>
      <c r="X357" s="42">
        <f t="shared" si="175"/>
        <v>4.1174915101611642E-3</v>
      </c>
      <c r="Y357" s="42">
        <f t="shared" si="179"/>
        <v>1.8309005557335179E-3</v>
      </c>
      <c r="Z357" s="10">
        <f t="shared" si="176"/>
        <v>15.416637939655335</v>
      </c>
      <c r="AA357">
        <f t="shared" si="154"/>
        <v>5085202.7147715641</v>
      </c>
      <c r="AB357" s="10">
        <f t="shared" si="155"/>
        <v>5.0852027147715644</v>
      </c>
      <c r="AC357" s="10">
        <f t="shared" si="156"/>
        <v>4.9842027147715644</v>
      </c>
      <c r="AD357" s="3">
        <f t="shared" si="157"/>
        <v>722.87203985084329</v>
      </c>
      <c r="AI357" s="94">
        <f t="shared" si="158"/>
        <v>0.45240732132291561</v>
      </c>
    </row>
    <row r="358" spans="2:35">
      <c r="B358" s="39">
        <f t="shared" si="159"/>
        <v>330</v>
      </c>
      <c r="C358" s="42">
        <f t="shared" si="160"/>
        <v>2.1920863309329621</v>
      </c>
      <c r="D358" s="10">
        <f t="shared" si="161"/>
        <v>3.3479136690667453</v>
      </c>
      <c r="E358" s="40">
        <f t="shared" si="162"/>
        <v>24.384172661866508</v>
      </c>
      <c r="F358" s="40">
        <f t="shared" si="163"/>
        <v>31.08</v>
      </c>
      <c r="G358" s="3">
        <f t="shared" si="164"/>
        <v>208.86330935253866</v>
      </c>
      <c r="H358" s="3">
        <f t="shared" si="165"/>
        <v>81.256230789298584</v>
      </c>
      <c r="I358">
        <f t="shared" si="150"/>
        <v>8.1256230789298584E-5</v>
      </c>
      <c r="J358" s="4">
        <f t="shared" si="166"/>
        <v>466.98822610586905</v>
      </c>
      <c r="K358" s="40">
        <f t="shared" si="167"/>
        <v>5.7471066719399344</v>
      </c>
      <c r="L358" s="40">
        <f t="shared" si="151"/>
        <v>0.25289332806006559</v>
      </c>
      <c r="M358" s="10">
        <f t="shared" si="168"/>
        <v>5.0852027147715644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13.876897661865353</v>
      </c>
      <c r="Q358" s="42">
        <f t="shared" si="170"/>
        <v>0.16146370403511948</v>
      </c>
      <c r="R358" s="4">
        <f t="shared" si="171"/>
        <v>60921.252235307802</v>
      </c>
      <c r="S358">
        <f t="shared" si="152"/>
        <v>6.0921252235307804E-5</v>
      </c>
      <c r="T358" s="41">
        <f t="shared" si="153"/>
        <v>1.1888311980657603E-4</v>
      </c>
      <c r="U358" s="42">
        <f t="shared" si="172"/>
        <v>0.10932623319887161</v>
      </c>
      <c r="V358" s="42">
        <f t="shared" si="173"/>
        <v>0.4565466178633894</v>
      </c>
      <c r="W358" s="42">
        <f t="shared" si="174"/>
        <v>0.45243047933117586</v>
      </c>
      <c r="X358" s="42">
        <f t="shared" si="175"/>
        <v>4.1161385322135424E-3</v>
      </c>
      <c r="Y358" s="42">
        <f t="shared" si="179"/>
        <v>1.8328708963569207E-3</v>
      </c>
      <c r="Z358" s="10">
        <f t="shared" si="176"/>
        <v>15.417419220987968</v>
      </c>
      <c r="AA358">
        <f t="shared" si="154"/>
        <v>5085455.3032123353</v>
      </c>
      <c r="AB358" s="10">
        <f t="shared" si="155"/>
        <v>5.0854553032123357</v>
      </c>
      <c r="AC358" s="10">
        <f t="shared" si="156"/>
        <v>4.9844553032123358</v>
      </c>
      <c r="AD358" s="3">
        <f t="shared" si="157"/>
        <v>722.90867341730757</v>
      </c>
      <c r="AI358" s="94">
        <f t="shared" si="158"/>
        <v>0.45243047933117586</v>
      </c>
    </row>
    <row r="359" spans="2:35">
      <c r="B359" s="39">
        <f t="shared" si="159"/>
        <v>331</v>
      </c>
      <c r="C359" s="42">
        <f t="shared" si="160"/>
        <v>2.1987290167842741</v>
      </c>
      <c r="D359" s="10">
        <f t="shared" si="161"/>
        <v>3.3412709832154324</v>
      </c>
      <c r="E359" s="40">
        <f t="shared" si="162"/>
        <v>24.397458033569134</v>
      </c>
      <c r="F359" s="40">
        <f t="shared" si="163"/>
        <v>31.08</v>
      </c>
      <c r="G359" s="3">
        <f t="shared" si="164"/>
        <v>208.81016786572818</v>
      </c>
      <c r="H359" s="3">
        <f t="shared" si="165"/>
        <v>81.256230789298584</v>
      </c>
      <c r="I359">
        <f t="shared" ref="I359:I422" si="180">H359/1000^2</f>
        <v>8.1256230789298584E-5</v>
      </c>
      <c r="J359" s="4">
        <f t="shared" si="166"/>
        <v>467.49722859383684</v>
      </c>
      <c r="K359" s="40">
        <f t="shared" si="167"/>
        <v>5.7533708375678936</v>
      </c>
      <c r="L359" s="40">
        <f t="shared" ref="L359:L422" si="181">IF((gstar-K359)&lt;0,0,gstar-K359)</f>
        <v>0.24662916243210642</v>
      </c>
      <c r="M359" s="10">
        <f t="shared" si="168"/>
        <v>5.0854553032123357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13.877117539433646</v>
      </c>
      <c r="Q359" s="42">
        <f t="shared" si="170"/>
        <v>0.161942383114722</v>
      </c>
      <c r="R359" s="4">
        <f t="shared" si="171"/>
        <v>60799.467030927859</v>
      </c>
      <c r="S359">
        <f t="shared" ref="S359:S422" si="182">R359/1000^3</f>
        <v>6.0799467030927859E-5</v>
      </c>
      <c r="T359" s="41">
        <f t="shared" ref="T359:T422" si="183">(vc/1000^3-S359)</f>
        <v>1.1900490501095597E-4</v>
      </c>
      <c r="U359" s="42">
        <f t="shared" si="172"/>
        <v>0.10910768356035158</v>
      </c>
      <c r="V359" s="42">
        <f t="shared" si="173"/>
        <v>0.45656818489226586</v>
      </c>
      <c r="W359" s="42">
        <f t="shared" si="174"/>
        <v>0.45245340751364987</v>
      </c>
      <c r="X359" s="42">
        <f t="shared" si="175"/>
        <v>4.1147773786159858E-3</v>
      </c>
      <c r="Y359" s="42">
        <f t="shared" si="179"/>
        <v>1.834840554205286E-3</v>
      </c>
      <c r="Z359" s="10">
        <f t="shared" si="176"/>
        <v>15.418192670599289</v>
      </c>
      <c r="AA359">
        <f t="shared" ref="AA359:AA422" si="184">Z359*rat*to+patm*1000000</f>
        <v>5085705.3596557425</v>
      </c>
      <c r="AB359" s="10">
        <f t="shared" ref="AB359:AB422" si="185">AA359/1000000</f>
        <v>5.0857053596557424</v>
      </c>
      <c r="AC359" s="10">
        <f t="shared" ref="AC359:AC422" si="186">AB359-patm</f>
        <v>4.9847053596557425</v>
      </c>
      <c r="AD359" s="3">
        <f t="shared" ref="AD359:AD422" si="187">AC359*1000000/6895</f>
        <v>722.94493976152899</v>
      </c>
      <c r="AI359" s="94">
        <f t="shared" ref="AI359:AI422" si="188">($M359-patm)*1000000*$I359/SQRT(rat*to)*SQRT(k)*(2/(k+1))^((k+1)/2/(k-1))</f>
        <v>0.45245340751364987</v>
      </c>
    </row>
    <row r="360" spans="2:35">
      <c r="B360" s="39">
        <f t="shared" ref="B360:B423" si="189">1+B359</f>
        <v>332</v>
      </c>
      <c r="C360" s="42">
        <f t="shared" ref="C360:C423" si="190">xincp+C359</f>
        <v>2.2053717026355861</v>
      </c>
      <c r="D360" s="10">
        <f t="shared" ref="D360:D423" si="191">(F360-E360)/2</f>
        <v>3.3346282973641195</v>
      </c>
      <c r="E360" s="40">
        <f t="shared" ref="E360:E423" si="192">E359+ci*2*xincp</f>
        <v>24.410743405271759</v>
      </c>
      <c r="F360" s="40">
        <f t="shared" ref="F360:F423" si="193">F359-osi*2*xincp</f>
        <v>31.08</v>
      </c>
      <c r="G360" s="3">
        <f t="shared" ref="G360:G423" si="194">G359-ei*n*2*xincp</f>
        <v>208.75702637891769</v>
      </c>
      <c r="H360" s="3">
        <f t="shared" ref="H360:H423" si="195">PI()/4*(dto+erate*(two-D360)/two)^2</f>
        <v>81.256230789298584</v>
      </c>
      <c r="I360">
        <f t="shared" si="180"/>
        <v>8.1256230789298584E-5</v>
      </c>
      <c r="J360" s="4">
        <f t="shared" ref="J360:J423" si="196">PI()/4*dc^2-PI()/4*(F360^2-E360^2)</f>
        <v>468.0065083290861</v>
      </c>
      <c r="K360" s="40">
        <f t="shared" ref="K360:K423" si="197">J360/H360</f>
        <v>5.7596384152084292</v>
      </c>
      <c r="L360" s="40">
        <f t="shared" si="181"/>
        <v>0.24036158479157077</v>
      </c>
      <c r="M360" s="10">
        <f t="shared" ref="M360:M423" si="198">AB359</f>
        <v>5.0857053596557424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13.877335205579282</v>
      </c>
      <c r="Q360" s="42">
        <f t="shared" ref="Q360:Q423" si="200">xincp/P360+Q359</f>
        <v>0.16242105468623821</v>
      </c>
      <c r="R360" s="4">
        <f t="shared" ref="R360:R423" si="201">PI()/4*(F360^2-E360^2)*G360</f>
        <v>60677.678047527872</v>
      </c>
      <c r="S360">
        <f t="shared" si="182"/>
        <v>6.0677678047527869E-5</v>
      </c>
      <c r="T360" s="41">
        <f t="shared" si="183"/>
        <v>1.1912669399435596E-4</v>
      </c>
      <c r="U360" s="42">
        <f t="shared" ref="U360:U423" si="202">rhopgrain*R360/1000^2</f>
        <v>0.10888912714019114</v>
      </c>
      <c r="V360" s="42">
        <f t="shared" ref="V360:V423" si="203">(U359-U360)/(Q360-Q359)</f>
        <v>0.4565895139085816</v>
      </c>
      <c r="W360" s="42">
        <f t="shared" ref="W360:W423" si="204">IF(V360&lt;AI360,IF(AB359&gt;pbd,AI360,0),AI360)</f>
        <v>0.45247610585940845</v>
      </c>
      <c r="X360" s="42">
        <f t="shared" ref="X360:X423" si="205">V360-W360</f>
        <v>4.1134080491731506E-3</v>
      </c>
      <c r="Y360" s="42">
        <f t="shared" si="179"/>
        <v>1.836809525700471E-3</v>
      </c>
      <c r="Z360" s="10">
        <f t="shared" ref="Z360:Z423" si="206">Y360/T360</f>
        <v>15.418958288118835</v>
      </c>
      <c r="AA360">
        <f t="shared" si="184"/>
        <v>5085952.8839820148</v>
      </c>
      <c r="AB360" s="10">
        <f t="shared" si="185"/>
        <v>5.0859528839820145</v>
      </c>
      <c r="AC360" s="10">
        <f t="shared" si="186"/>
        <v>4.9849528839820145</v>
      </c>
      <c r="AD360" s="3">
        <f t="shared" si="187"/>
        <v>722.98083886613699</v>
      </c>
      <c r="AI360" s="94">
        <f t="shared" si="188"/>
        <v>0.45247610585940845</v>
      </c>
    </row>
    <row r="361" spans="2:35">
      <c r="B361" s="39">
        <f t="shared" si="189"/>
        <v>333</v>
      </c>
      <c r="C361" s="42">
        <f t="shared" si="190"/>
        <v>2.2120143884868981</v>
      </c>
      <c r="D361" s="10">
        <f t="shared" si="191"/>
        <v>3.3279856115128066</v>
      </c>
      <c r="E361" s="40">
        <f t="shared" si="192"/>
        <v>24.424028776974385</v>
      </c>
      <c r="F361" s="40">
        <f t="shared" si="193"/>
        <v>31.08</v>
      </c>
      <c r="G361" s="3">
        <f t="shared" si="194"/>
        <v>208.7038848921072</v>
      </c>
      <c r="H361" s="3">
        <f t="shared" si="195"/>
        <v>81.256230789298584</v>
      </c>
      <c r="I361">
        <f t="shared" si="180"/>
        <v>8.1256230789298584E-5</v>
      </c>
      <c r="J361" s="4">
        <f t="shared" si="196"/>
        <v>468.5160653116169</v>
      </c>
      <c r="K361" s="40">
        <f t="shared" si="197"/>
        <v>5.765909404861544</v>
      </c>
      <c r="L361" s="40">
        <f t="shared" si="181"/>
        <v>0.23409059513845598</v>
      </c>
      <c r="M361" s="10">
        <f t="shared" si="198"/>
        <v>5.0859528839820145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13.877550660420017</v>
      </c>
      <c r="Q361" s="42">
        <f t="shared" si="200"/>
        <v>0.16289971882617593</v>
      </c>
      <c r="R361" s="4">
        <f t="shared" si="201"/>
        <v>60555.885329307821</v>
      </c>
      <c r="S361">
        <f t="shared" si="182"/>
        <v>6.0555885329307822E-5</v>
      </c>
      <c r="T361" s="41">
        <f t="shared" si="183"/>
        <v>1.1924848671257601E-4</v>
      </c>
      <c r="U361" s="42">
        <f t="shared" si="202"/>
        <v>0.10867056401770935</v>
      </c>
      <c r="V361" s="42">
        <f t="shared" si="203"/>
        <v>0.45661060490186761</v>
      </c>
      <c r="W361" s="42">
        <f t="shared" si="204"/>
        <v>0.45249857435757956</v>
      </c>
      <c r="X361" s="42">
        <f t="shared" si="205"/>
        <v>4.1120305442880478E-3</v>
      </c>
      <c r="Y361" s="42">
        <f t="shared" si="179"/>
        <v>1.8387778072643502E-3</v>
      </c>
      <c r="Z361" s="10">
        <f t="shared" si="206"/>
        <v>15.419716073180421</v>
      </c>
      <c r="AA361">
        <f t="shared" si="184"/>
        <v>5086197.8760727644</v>
      </c>
      <c r="AB361" s="10">
        <f t="shared" si="185"/>
        <v>5.086197876072764</v>
      </c>
      <c r="AC361" s="10">
        <f t="shared" si="186"/>
        <v>4.985197876072764</v>
      </c>
      <c r="AD361" s="3">
        <f t="shared" si="187"/>
        <v>723.01637071396146</v>
      </c>
      <c r="AI361" s="94">
        <f t="shared" si="188"/>
        <v>0.45249857435757956</v>
      </c>
    </row>
    <row r="362" spans="2:35">
      <c r="B362" s="39">
        <f t="shared" si="189"/>
        <v>334</v>
      </c>
      <c r="C362" s="42">
        <f t="shared" si="190"/>
        <v>2.2186570743382101</v>
      </c>
      <c r="D362" s="10">
        <f t="shared" si="191"/>
        <v>3.3213429256614937</v>
      </c>
      <c r="E362" s="40">
        <f t="shared" si="192"/>
        <v>24.437314148677011</v>
      </c>
      <c r="F362" s="40">
        <f t="shared" si="193"/>
        <v>31.08</v>
      </c>
      <c r="G362" s="3">
        <f t="shared" si="194"/>
        <v>208.65074340529671</v>
      </c>
      <c r="H362" s="3">
        <f t="shared" si="195"/>
        <v>81.256230789298584</v>
      </c>
      <c r="I362">
        <f t="shared" si="180"/>
        <v>8.1256230789298584E-5</v>
      </c>
      <c r="J362" s="4">
        <f t="shared" si="196"/>
        <v>469.02589954142934</v>
      </c>
      <c r="K362" s="40">
        <f t="shared" si="197"/>
        <v>5.7721838065272388</v>
      </c>
      <c r="L362" s="40">
        <f t="shared" si="181"/>
        <v>0.22781619347276116</v>
      </c>
      <c r="M362" s="10">
        <f t="shared" si="198"/>
        <v>5.086197876072764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13.877763904072539</v>
      </c>
      <c r="Q362" s="42">
        <f t="shared" si="200"/>
        <v>0.1633783756110318</v>
      </c>
      <c r="R362" s="4">
        <f t="shared" si="201"/>
        <v>60434.088920467679</v>
      </c>
      <c r="S362">
        <f t="shared" si="182"/>
        <v>6.043408892046768E-5</v>
      </c>
      <c r="T362" s="41">
        <f t="shared" si="183"/>
        <v>1.1937028312141615E-4</v>
      </c>
      <c r="U362" s="42">
        <f t="shared" si="202"/>
        <v>0.10845199427222527</v>
      </c>
      <c r="V362" s="42">
        <f t="shared" si="203"/>
        <v>0.45663145786159476</v>
      </c>
      <c r="W362" s="42">
        <f t="shared" si="204"/>
        <v>0.45252081299741698</v>
      </c>
      <c r="X362" s="42">
        <f t="shared" si="205"/>
        <v>4.1106448641777815E-3</v>
      </c>
      <c r="Y362" s="42">
        <f t="shared" si="179"/>
        <v>1.8407453953187217E-3</v>
      </c>
      <c r="Z362" s="10">
        <f t="shared" si="206"/>
        <v>15.42046602542132</v>
      </c>
      <c r="AA362">
        <f t="shared" si="184"/>
        <v>5086440.3358107219</v>
      </c>
      <c r="AB362" s="10">
        <f t="shared" si="185"/>
        <v>5.086440335810722</v>
      </c>
      <c r="AC362" s="10">
        <f t="shared" si="186"/>
        <v>4.985440335810722</v>
      </c>
      <c r="AD362" s="3">
        <f t="shared" si="187"/>
        <v>723.05153528799451</v>
      </c>
      <c r="AI362" s="94">
        <f t="shared" si="188"/>
        <v>0.45252081299741698</v>
      </c>
    </row>
    <row r="363" spans="2:35">
      <c r="B363" s="39">
        <f t="shared" si="189"/>
        <v>335</v>
      </c>
      <c r="C363" s="42">
        <f t="shared" si="190"/>
        <v>2.2252997601895221</v>
      </c>
      <c r="D363" s="10">
        <f t="shared" si="191"/>
        <v>3.3147002398101808</v>
      </c>
      <c r="E363" s="40">
        <f t="shared" si="192"/>
        <v>24.450599520379637</v>
      </c>
      <c r="F363" s="40">
        <f t="shared" si="193"/>
        <v>31.08</v>
      </c>
      <c r="G363" s="3">
        <f t="shared" si="194"/>
        <v>208.59760191848622</v>
      </c>
      <c r="H363" s="3">
        <f t="shared" si="195"/>
        <v>81.256230789298584</v>
      </c>
      <c r="I363">
        <f t="shared" si="180"/>
        <v>8.1256230789298584E-5</v>
      </c>
      <c r="J363" s="4">
        <f t="shared" si="196"/>
        <v>469.53601101852325</v>
      </c>
      <c r="K363" s="40">
        <f t="shared" si="197"/>
        <v>5.778461620205511</v>
      </c>
      <c r="L363" s="40">
        <f t="shared" si="181"/>
        <v>0.22153837979448898</v>
      </c>
      <c r="M363" s="10">
        <f t="shared" si="198"/>
        <v>5.086440335810722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13.877974936652254</v>
      </c>
      <c r="Q363" s="42">
        <f t="shared" si="200"/>
        <v>0.16385702511729142</v>
      </c>
      <c r="R363" s="4">
        <f t="shared" si="201"/>
        <v>60312.288865207476</v>
      </c>
      <c r="S363">
        <f t="shared" si="182"/>
        <v>6.0312288865207478E-5</v>
      </c>
      <c r="T363" s="41">
        <f t="shared" si="183"/>
        <v>1.1949208317667636E-4</v>
      </c>
      <c r="U363" s="42">
        <f t="shared" si="202"/>
        <v>0.10823341798305806</v>
      </c>
      <c r="V363" s="42">
        <f t="shared" si="203"/>
        <v>0.45665207277712794</v>
      </c>
      <c r="W363" s="42">
        <f t="shared" si="204"/>
        <v>0.45254282176827565</v>
      </c>
      <c r="X363" s="42">
        <f t="shared" si="205"/>
        <v>4.1092510088522882E-3</v>
      </c>
      <c r="Y363" s="42">
        <f t="shared" si="179"/>
        <v>1.8427122862852057E-3</v>
      </c>
      <c r="Z363" s="10">
        <f t="shared" si="206"/>
        <v>15.42120814448136</v>
      </c>
      <c r="AA363">
        <f t="shared" si="184"/>
        <v>5086680.2630794439</v>
      </c>
      <c r="AB363" s="10">
        <f t="shared" si="185"/>
        <v>5.0866802630794439</v>
      </c>
      <c r="AC363" s="10">
        <f t="shared" si="186"/>
        <v>4.9856802630794439</v>
      </c>
      <c r="AD363" s="3">
        <f t="shared" si="187"/>
        <v>723.08633257134795</v>
      </c>
      <c r="AI363" s="94">
        <f t="shared" si="188"/>
        <v>0.45254282176827565</v>
      </c>
    </row>
    <row r="364" spans="2:35">
      <c r="B364" s="39">
        <f t="shared" si="189"/>
        <v>336</v>
      </c>
      <c r="C364" s="42">
        <f t="shared" si="190"/>
        <v>2.2319424460408341</v>
      </c>
      <c r="D364" s="10">
        <f t="shared" si="191"/>
        <v>3.3080575539588679</v>
      </c>
      <c r="E364" s="40">
        <f t="shared" si="192"/>
        <v>24.463884892082262</v>
      </c>
      <c r="F364" s="40">
        <f t="shared" si="193"/>
        <v>31.08</v>
      </c>
      <c r="G364" s="3">
        <f t="shared" si="194"/>
        <v>208.54446043167573</v>
      </c>
      <c r="H364" s="3">
        <f t="shared" si="195"/>
        <v>81.256230789298584</v>
      </c>
      <c r="I364">
        <f t="shared" si="180"/>
        <v>8.1256230789298584E-5</v>
      </c>
      <c r="J364" s="4">
        <f t="shared" si="196"/>
        <v>470.04639974289881</v>
      </c>
      <c r="K364" s="40">
        <f t="shared" si="197"/>
        <v>5.7847428458963632</v>
      </c>
      <c r="L364" s="40">
        <f t="shared" si="181"/>
        <v>0.21525715410363677</v>
      </c>
      <c r="M364" s="10">
        <f t="shared" si="198"/>
        <v>5.0866802630794439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13.878183758273019</v>
      </c>
      <c r="Q364" s="42">
        <f t="shared" si="200"/>
        <v>0.16433566742142955</v>
      </c>
      <c r="R364" s="4">
        <f t="shared" si="201"/>
        <v>60190.485207727186</v>
      </c>
      <c r="S364">
        <f t="shared" si="182"/>
        <v>6.0190485207727185E-5</v>
      </c>
      <c r="T364" s="41">
        <f t="shared" si="183"/>
        <v>1.1961388683415664E-4</v>
      </c>
      <c r="U364" s="42">
        <f t="shared" si="202"/>
        <v>0.10801483522952682</v>
      </c>
      <c r="V364" s="42">
        <f t="shared" si="203"/>
        <v>0.45667244963822679</v>
      </c>
      <c r="W364" s="42">
        <f t="shared" si="204"/>
        <v>0.4525646006595857</v>
      </c>
      <c r="X364" s="42">
        <f t="shared" si="205"/>
        <v>4.1078489786410821E-3</v>
      </c>
      <c r="Y364" s="42">
        <f t="shared" si="179"/>
        <v>1.844678476585394E-3</v>
      </c>
      <c r="Z364" s="10">
        <f t="shared" si="206"/>
        <v>15.42194243000414</v>
      </c>
      <c r="AA364">
        <f t="shared" si="184"/>
        <v>5086917.6577637065</v>
      </c>
      <c r="AB364" s="10">
        <f t="shared" si="185"/>
        <v>5.0869176577637063</v>
      </c>
      <c r="AC364" s="10">
        <f t="shared" si="186"/>
        <v>4.9859176577637063</v>
      </c>
      <c r="AD364" s="3">
        <f t="shared" si="187"/>
        <v>723.12076254731062</v>
      </c>
      <c r="AI364" s="94">
        <f t="shared" si="188"/>
        <v>0.4525646006595857</v>
      </c>
    </row>
    <row r="365" spans="2:35">
      <c r="B365" s="39">
        <f t="shared" si="189"/>
        <v>337</v>
      </c>
      <c r="C365" s="42">
        <f t="shared" si="190"/>
        <v>2.2385851318921461</v>
      </c>
      <c r="D365" s="10">
        <f t="shared" si="191"/>
        <v>3.301414868107555</v>
      </c>
      <c r="E365" s="40">
        <f t="shared" si="192"/>
        <v>24.477170263784888</v>
      </c>
      <c r="F365" s="40">
        <f t="shared" si="193"/>
        <v>31.08</v>
      </c>
      <c r="G365" s="3">
        <f t="shared" si="194"/>
        <v>208.49131894486524</v>
      </c>
      <c r="H365" s="3">
        <f t="shared" si="195"/>
        <v>81.256230789298584</v>
      </c>
      <c r="I365">
        <f t="shared" si="180"/>
        <v>8.1256230789298584E-5</v>
      </c>
      <c r="J365" s="4">
        <f t="shared" si="196"/>
        <v>470.55706571455585</v>
      </c>
      <c r="K365" s="40">
        <f t="shared" si="197"/>
        <v>5.7910274835997937</v>
      </c>
      <c r="L365" s="40">
        <f t="shared" si="181"/>
        <v>0.20897251640020631</v>
      </c>
      <c r="M365" s="10">
        <f t="shared" si="198"/>
        <v>5.0869176577637063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13.878390369047489</v>
      </c>
      <c r="Q365" s="42">
        <f t="shared" si="200"/>
        <v>0.16481430259991012</v>
      </c>
      <c r="R365" s="4">
        <f t="shared" si="201"/>
        <v>60068.677992226832</v>
      </c>
      <c r="S365">
        <f t="shared" si="182"/>
        <v>6.0068677992226836E-5</v>
      </c>
      <c r="T365" s="41">
        <f t="shared" si="183"/>
        <v>1.19735694049657E-4</v>
      </c>
      <c r="U365" s="42">
        <f t="shared" si="202"/>
        <v>0.10779624609095065</v>
      </c>
      <c r="V365" s="42">
        <f t="shared" si="203"/>
        <v>0.45669258843464577</v>
      </c>
      <c r="W365" s="42">
        <f t="shared" si="204"/>
        <v>0.45258614966088806</v>
      </c>
      <c r="X365" s="42">
        <f t="shared" si="205"/>
        <v>4.1064387737577146E-3</v>
      </c>
      <c r="Y365" s="42">
        <f t="shared" si="179"/>
        <v>1.8466439626407911E-3</v>
      </c>
      <c r="Z365" s="10">
        <f t="shared" si="206"/>
        <v>15.422668881636479</v>
      </c>
      <c r="AA365">
        <f t="shared" si="184"/>
        <v>5087152.5197493238</v>
      </c>
      <c r="AB365" s="10">
        <f t="shared" si="185"/>
        <v>5.0871525197493241</v>
      </c>
      <c r="AC365" s="10">
        <f t="shared" si="186"/>
        <v>4.9861525197493242</v>
      </c>
      <c r="AD365" s="3">
        <f t="shared" si="187"/>
        <v>723.15482519932175</v>
      </c>
      <c r="AI365" s="94">
        <f t="shared" si="188"/>
        <v>0.45258614966088806</v>
      </c>
    </row>
    <row r="366" spans="2:35">
      <c r="B366" s="39">
        <f t="shared" si="189"/>
        <v>338</v>
      </c>
      <c r="C366" s="42">
        <f t="shared" si="190"/>
        <v>2.2452278177434581</v>
      </c>
      <c r="D366" s="10">
        <f t="shared" si="191"/>
        <v>3.2947721822562421</v>
      </c>
      <c r="E366" s="40">
        <f t="shared" si="192"/>
        <v>24.490455635487514</v>
      </c>
      <c r="F366" s="40">
        <f t="shared" si="193"/>
        <v>31.08</v>
      </c>
      <c r="G366" s="3">
        <f t="shared" si="194"/>
        <v>208.43817745805475</v>
      </c>
      <c r="H366" s="3">
        <f t="shared" si="195"/>
        <v>81.256230789298584</v>
      </c>
      <c r="I366">
        <f t="shared" si="180"/>
        <v>8.1256230789298584E-5</v>
      </c>
      <c r="J366" s="4">
        <f t="shared" si="196"/>
        <v>471.06800893349447</v>
      </c>
      <c r="K366" s="40">
        <f t="shared" si="197"/>
        <v>5.7973155333158024</v>
      </c>
      <c r="L366" s="40">
        <f t="shared" si="181"/>
        <v>0.2026844666841976</v>
      </c>
      <c r="M366" s="10">
        <f t="shared" si="198"/>
        <v>5.0871525197493241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13.878594769086961</v>
      </c>
      <c r="Q366" s="42">
        <f t="shared" si="200"/>
        <v>0.16529293072918641</v>
      </c>
      <c r="R366" s="4">
        <f t="shared" si="201"/>
        <v>59946.867262906402</v>
      </c>
      <c r="S366">
        <f t="shared" si="182"/>
        <v>5.9946867262906399E-5</v>
      </c>
      <c r="T366" s="41">
        <f t="shared" si="183"/>
        <v>1.1985750477897743E-4</v>
      </c>
      <c r="U366" s="42">
        <f t="shared" si="202"/>
        <v>0.10757765064664868</v>
      </c>
      <c r="V366" s="42">
        <f t="shared" si="203"/>
        <v>0.45671248915624391</v>
      </c>
      <c r="W366" s="42">
        <f t="shared" si="204"/>
        <v>0.45260746876181757</v>
      </c>
      <c r="X366" s="42">
        <f t="shared" si="205"/>
        <v>4.1050203944263397E-3</v>
      </c>
      <c r="Y366" s="42">
        <f t="shared" si="179"/>
        <v>1.8486087408728165E-3</v>
      </c>
      <c r="Z366" s="10">
        <f t="shared" si="206"/>
        <v>15.423387499028394</v>
      </c>
      <c r="AA366">
        <f t="shared" si="184"/>
        <v>5087384.8489231467</v>
      </c>
      <c r="AB366" s="10">
        <f t="shared" si="185"/>
        <v>5.087384848923147</v>
      </c>
      <c r="AC366" s="10">
        <f t="shared" si="186"/>
        <v>4.986384848923147</v>
      </c>
      <c r="AD366" s="3">
        <f t="shared" si="187"/>
        <v>723.18852051097122</v>
      </c>
      <c r="AI366" s="94">
        <f t="shared" si="188"/>
        <v>0.45260746876181757</v>
      </c>
    </row>
    <row r="367" spans="2:35">
      <c r="B367" s="39">
        <f t="shared" si="189"/>
        <v>339</v>
      </c>
      <c r="C367" s="42">
        <f t="shared" si="190"/>
        <v>2.2518705035947701</v>
      </c>
      <c r="D367" s="10">
        <f t="shared" si="191"/>
        <v>3.2881294964049292</v>
      </c>
      <c r="E367" s="40">
        <f t="shared" si="192"/>
        <v>24.50374100719014</v>
      </c>
      <c r="F367" s="40">
        <f t="shared" si="193"/>
        <v>31.08</v>
      </c>
      <c r="G367" s="3">
        <f t="shared" si="194"/>
        <v>208.38503597124426</v>
      </c>
      <c r="H367" s="3">
        <f t="shared" si="195"/>
        <v>81.256230789298584</v>
      </c>
      <c r="I367">
        <f t="shared" si="180"/>
        <v>8.1256230789298584E-5</v>
      </c>
      <c r="J367" s="4">
        <f t="shared" si="196"/>
        <v>471.57922939971468</v>
      </c>
      <c r="K367" s="40">
        <f t="shared" si="197"/>
        <v>5.8036069950443911</v>
      </c>
      <c r="L367" s="40">
        <f t="shared" si="181"/>
        <v>0.19639300495560885</v>
      </c>
      <c r="M367" s="10">
        <f t="shared" si="198"/>
        <v>5.087384848923147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13.878796958501368</v>
      </c>
      <c r="Q367" s="42">
        <f t="shared" si="200"/>
        <v>0.16577155188570122</v>
      </c>
      <c r="R367" s="4">
        <f t="shared" si="201"/>
        <v>59825.053063965875</v>
      </c>
      <c r="S367">
        <f t="shared" si="182"/>
        <v>5.9825053063965877E-5</v>
      </c>
      <c r="T367" s="41">
        <f t="shared" si="183"/>
        <v>1.1997931897791796E-4</v>
      </c>
      <c r="U367" s="42">
        <f t="shared" si="202"/>
        <v>0.10735904897593995</v>
      </c>
      <c r="V367" s="42">
        <f t="shared" si="203"/>
        <v>0.45673215179312215</v>
      </c>
      <c r="W367" s="42">
        <f t="shared" si="204"/>
        <v>0.45262855795210344</v>
      </c>
      <c r="X367" s="42">
        <f t="shared" si="205"/>
        <v>4.1035938410187156E-3</v>
      </c>
      <c r="Y367" s="42">
        <f t="shared" si="179"/>
        <v>1.850572807702872E-3</v>
      </c>
      <c r="Z367" s="10">
        <f t="shared" si="206"/>
        <v>15.424098281833619</v>
      </c>
      <c r="AA367">
        <f t="shared" si="184"/>
        <v>5087614.6451732302</v>
      </c>
      <c r="AB367" s="10">
        <f t="shared" si="185"/>
        <v>5.0876146451732298</v>
      </c>
      <c r="AC367" s="10">
        <f t="shared" si="186"/>
        <v>4.9866146451732298</v>
      </c>
      <c r="AD367" s="3">
        <f t="shared" si="187"/>
        <v>723.22184846602329</v>
      </c>
      <c r="AI367" s="94">
        <f t="shared" si="188"/>
        <v>0.45262855795210344</v>
      </c>
    </row>
    <row r="368" spans="2:35">
      <c r="B368" s="39">
        <f t="shared" si="189"/>
        <v>340</v>
      </c>
      <c r="C368" s="42">
        <f t="shared" si="190"/>
        <v>2.2585131894460821</v>
      </c>
      <c r="D368" s="10">
        <f t="shared" si="191"/>
        <v>3.2814868105536164</v>
      </c>
      <c r="E368" s="40">
        <f t="shared" si="192"/>
        <v>24.517026378892766</v>
      </c>
      <c r="F368" s="40">
        <f t="shared" si="193"/>
        <v>31.08</v>
      </c>
      <c r="G368" s="3">
        <f t="shared" si="194"/>
        <v>208.33189448443378</v>
      </c>
      <c r="H368" s="3">
        <f t="shared" si="195"/>
        <v>81.256230789298584</v>
      </c>
      <c r="I368">
        <f t="shared" si="180"/>
        <v>8.1256230789298584E-5</v>
      </c>
      <c r="J368" s="4">
        <f t="shared" si="196"/>
        <v>472.09072711321647</v>
      </c>
      <c r="K368" s="40">
        <f t="shared" si="197"/>
        <v>5.8099018687855581</v>
      </c>
      <c r="L368" s="40">
        <f t="shared" si="181"/>
        <v>0.19009813121444186</v>
      </c>
      <c r="M368" s="10">
        <f t="shared" si="198"/>
        <v>5.0876146451732298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13.878996937399437</v>
      </c>
      <c r="Q368" s="42">
        <f t="shared" si="200"/>
        <v>0.16625016614588686</v>
      </c>
      <c r="R368" s="4">
        <f t="shared" si="201"/>
        <v>59703.235439605269</v>
      </c>
      <c r="S368">
        <f t="shared" si="182"/>
        <v>5.9703235439605272E-5</v>
      </c>
      <c r="T368" s="41">
        <f t="shared" si="183"/>
        <v>1.2010113660227857E-4</v>
      </c>
      <c r="U368" s="42">
        <f t="shared" si="202"/>
        <v>0.10714044115814363</v>
      </c>
      <c r="V368" s="42">
        <f t="shared" si="203"/>
        <v>0.45675157633526287</v>
      </c>
      <c r="W368" s="42">
        <f t="shared" si="204"/>
        <v>0.45264941722158414</v>
      </c>
      <c r="X368" s="42">
        <f t="shared" si="205"/>
        <v>4.1021591136787272E-3</v>
      </c>
      <c r="Y368" s="42">
        <f t="shared" si="179"/>
        <v>1.8525361595522292E-3</v>
      </c>
      <c r="Z368" s="10">
        <f t="shared" si="206"/>
        <v>15.424801229708619</v>
      </c>
      <c r="AA368">
        <f t="shared" si="184"/>
        <v>5087841.9083885057</v>
      </c>
      <c r="AB368" s="10">
        <f t="shared" si="185"/>
        <v>5.0878419083885058</v>
      </c>
      <c r="AC368" s="10">
        <f t="shared" si="186"/>
        <v>4.9868419083885058</v>
      </c>
      <c r="AD368" s="3">
        <f t="shared" si="187"/>
        <v>723.25480904836922</v>
      </c>
      <c r="AI368" s="94">
        <f t="shared" si="188"/>
        <v>0.45264941722158414</v>
      </c>
    </row>
    <row r="369" spans="2:35">
      <c r="B369" s="39">
        <f t="shared" si="189"/>
        <v>341</v>
      </c>
      <c r="C369" s="42">
        <f t="shared" si="190"/>
        <v>2.2651558752973942</v>
      </c>
      <c r="D369" s="10">
        <f t="shared" si="191"/>
        <v>3.2748441247023035</v>
      </c>
      <c r="E369" s="40">
        <f t="shared" si="192"/>
        <v>24.530311750595391</v>
      </c>
      <c r="F369" s="40">
        <f t="shared" si="193"/>
        <v>31.08</v>
      </c>
      <c r="G369" s="3">
        <f t="shared" si="194"/>
        <v>208.27875299762329</v>
      </c>
      <c r="H369" s="3">
        <f t="shared" si="195"/>
        <v>81.256230789298584</v>
      </c>
      <c r="I369">
        <f t="shared" si="180"/>
        <v>8.1256230789298584E-5</v>
      </c>
      <c r="J369" s="4">
        <f t="shared" si="196"/>
        <v>472.6025020739998</v>
      </c>
      <c r="K369" s="40">
        <f t="shared" si="197"/>
        <v>5.8162001545393043</v>
      </c>
      <c r="L369" s="40">
        <f t="shared" si="181"/>
        <v>0.18379984546069572</v>
      </c>
      <c r="M369" s="10">
        <f t="shared" si="198"/>
        <v>5.0878419083885058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13.87919470588839</v>
      </c>
      <c r="Q369" s="42">
        <f t="shared" si="200"/>
        <v>0.16672877358616536</v>
      </c>
      <c r="R369" s="4">
        <f t="shared" si="201"/>
        <v>59581.414434024584</v>
      </c>
      <c r="S369">
        <f t="shared" si="182"/>
        <v>5.9581414434024585E-5</v>
      </c>
      <c r="T369" s="41">
        <f t="shared" si="183"/>
        <v>1.2022295760785925E-4</v>
      </c>
      <c r="U369" s="42">
        <f t="shared" si="202"/>
        <v>0.10692182727257882</v>
      </c>
      <c r="V369" s="42">
        <f t="shared" si="203"/>
        <v>0.45677076277292666</v>
      </c>
      <c r="W369" s="42">
        <f t="shared" si="204"/>
        <v>0.45267004656017756</v>
      </c>
      <c r="X369" s="42">
        <f t="shared" si="205"/>
        <v>4.1007162127491004E-3</v>
      </c>
      <c r="Y369" s="42">
        <f t="shared" si="179"/>
        <v>1.8544987928421216E-3</v>
      </c>
      <c r="Z369" s="10">
        <f t="shared" si="206"/>
        <v>15.425496342313314</v>
      </c>
      <c r="AA369">
        <f t="shared" si="184"/>
        <v>5088066.6384590287</v>
      </c>
      <c r="AB369" s="10">
        <f t="shared" si="185"/>
        <v>5.0880666384590283</v>
      </c>
      <c r="AC369" s="10">
        <f t="shared" si="186"/>
        <v>4.9870666384590283</v>
      </c>
      <c r="AD369" s="3">
        <f t="shared" si="187"/>
        <v>723.28740224206365</v>
      </c>
      <c r="AI369" s="94">
        <f t="shared" si="188"/>
        <v>0.45267004656017756</v>
      </c>
    </row>
    <row r="370" spans="2:35">
      <c r="B370" s="39">
        <f t="shared" si="189"/>
        <v>342</v>
      </c>
      <c r="C370" s="42">
        <f t="shared" si="190"/>
        <v>2.2717985611487062</v>
      </c>
      <c r="D370" s="10">
        <f t="shared" si="191"/>
        <v>3.2682014388509906</v>
      </c>
      <c r="E370" s="40">
        <f t="shared" si="192"/>
        <v>24.543597122298017</v>
      </c>
      <c r="F370" s="40">
        <f t="shared" si="193"/>
        <v>31.08</v>
      </c>
      <c r="G370" s="3">
        <f t="shared" si="194"/>
        <v>208.2256115108128</v>
      </c>
      <c r="H370" s="3">
        <f t="shared" si="195"/>
        <v>81.256230789298584</v>
      </c>
      <c r="I370">
        <f t="shared" si="180"/>
        <v>8.1256230789298584E-5</v>
      </c>
      <c r="J370" s="4">
        <f t="shared" si="196"/>
        <v>473.11455428206466</v>
      </c>
      <c r="K370" s="40">
        <f t="shared" si="197"/>
        <v>5.8225018523056287</v>
      </c>
      <c r="L370" s="40">
        <f t="shared" si="181"/>
        <v>0.17749814769437133</v>
      </c>
      <c r="M370" s="10">
        <f t="shared" si="198"/>
        <v>5.0880666384590283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13.879390264074168</v>
      </c>
      <c r="Q370" s="42">
        <f t="shared" si="200"/>
        <v>0.16720737428294857</v>
      </c>
      <c r="R370" s="4">
        <f t="shared" si="201"/>
        <v>59459.590091423815</v>
      </c>
      <c r="S370">
        <f t="shared" si="182"/>
        <v>5.9459590091423818E-5</v>
      </c>
      <c r="T370" s="41">
        <f t="shared" si="183"/>
        <v>1.2034478195046002E-4</v>
      </c>
      <c r="U370" s="42">
        <f t="shared" si="202"/>
        <v>0.10670320739856459</v>
      </c>
      <c r="V370" s="42">
        <f t="shared" si="203"/>
        <v>0.45678971109658184</v>
      </c>
      <c r="W370" s="42">
        <f t="shared" si="204"/>
        <v>0.45269044595790386</v>
      </c>
      <c r="X370" s="42">
        <f t="shared" si="205"/>
        <v>4.0992651386779766E-3</v>
      </c>
      <c r="Y370" s="42">
        <f t="shared" si="179"/>
        <v>1.856460703993792E-3</v>
      </c>
      <c r="Z370" s="10">
        <f t="shared" si="206"/>
        <v>15.426183619311429</v>
      </c>
      <c r="AA370">
        <f t="shared" si="184"/>
        <v>5088288.8352760784</v>
      </c>
      <c r="AB370" s="10">
        <f t="shared" si="185"/>
        <v>5.088288835276078</v>
      </c>
      <c r="AC370" s="10">
        <f t="shared" si="186"/>
        <v>4.987288835276078</v>
      </c>
      <c r="AD370" s="3">
        <f t="shared" si="187"/>
        <v>723.31962803133842</v>
      </c>
      <c r="AI370" s="94">
        <f t="shared" si="188"/>
        <v>0.45269044595790386</v>
      </c>
    </row>
    <row r="371" spans="2:35">
      <c r="B371" s="39">
        <f t="shared" si="189"/>
        <v>343</v>
      </c>
      <c r="C371" s="42">
        <f t="shared" si="190"/>
        <v>2.2784412470000182</v>
      </c>
      <c r="D371" s="10">
        <f t="shared" si="191"/>
        <v>3.2615587529996777</v>
      </c>
      <c r="E371" s="40">
        <f t="shared" si="192"/>
        <v>24.556882494000643</v>
      </c>
      <c r="F371" s="40">
        <f t="shared" si="193"/>
        <v>31.08</v>
      </c>
      <c r="G371" s="3">
        <f t="shared" si="194"/>
        <v>208.17247002400231</v>
      </c>
      <c r="H371" s="3">
        <f t="shared" si="195"/>
        <v>81.256230789298584</v>
      </c>
      <c r="I371">
        <f t="shared" si="180"/>
        <v>8.1256230789298584E-5</v>
      </c>
      <c r="J371" s="4">
        <f t="shared" si="196"/>
        <v>473.62688373741116</v>
      </c>
      <c r="K371" s="40">
        <f t="shared" si="197"/>
        <v>5.8288069620845331</v>
      </c>
      <c r="L371" s="40">
        <f t="shared" si="181"/>
        <v>0.17119303791546692</v>
      </c>
      <c r="M371" s="10">
        <f t="shared" si="198"/>
        <v>5.088288835276078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13.879583612061516</v>
      </c>
      <c r="Q371" s="42">
        <f t="shared" si="200"/>
        <v>0.16768596831263829</v>
      </c>
      <c r="R371" s="4">
        <f t="shared" si="201"/>
        <v>59337.762456002944</v>
      </c>
      <c r="S371">
        <f t="shared" si="182"/>
        <v>5.9337762456002941E-5</v>
      </c>
      <c r="T371" s="41">
        <f t="shared" si="183"/>
        <v>1.2046660958588089E-4</v>
      </c>
      <c r="U371" s="42">
        <f t="shared" si="202"/>
        <v>0.10648458161542007</v>
      </c>
      <c r="V371" s="42">
        <f t="shared" si="203"/>
        <v>0.45680842129656157</v>
      </c>
      <c r="W371" s="42">
        <f t="shared" si="204"/>
        <v>0.45271061540489393</v>
      </c>
      <c r="X371" s="42">
        <f t="shared" si="205"/>
        <v>4.0978058916676385E-3</v>
      </c>
      <c r="Y371" s="42">
        <f t="shared" si="179"/>
        <v>1.8584218894283715E-3</v>
      </c>
      <c r="Z371" s="10">
        <f t="shared" si="206"/>
        <v>15.426863060369428</v>
      </c>
      <c r="AA371">
        <f t="shared" si="184"/>
        <v>5088508.4987318246</v>
      </c>
      <c r="AB371" s="10">
        <f t="shared" si="185"/>
        <v>5.0885084987318248</v>
      </c>
      <c r="AC371" s="10">
        <f t="shared" si="186"/>
        <v>4.9875084987318248</v>
      </c>
      <c r="AD371" s="3">
        <f t="shared" si="187"/>
        <v>723.35148640055468</v>
      </c>
      <c r="AI371" s="94">
        <f t="shared" si="188"/>
        <v>0.45271061540489393</v>
      </c>
    </row>
    <row r="372" spans="2:35">
      <c r="B372" s="39">
        <f t="shared" si="189"/>
        <v>344</v>
      </c>
      <c r="C372" s="42">
        <f t="shared" si="190"/>
        <v>2.2850839328513302</v>
      </c>
      <c r="D372" s="10">
        <f t="shared" si="191"/>
        <v>3.2549160671483648</v>
      </c>
      <c r="E372" s="40">
        <f t="shared" si="192"/>
        <v>24.570167865703269</v>
      </c>
      <c r="F372" s="40">
        <f t="shared" si="193"/>
        <v>31.08</v>
      </c>
      <c r="G372" s="3">
        <f t="shared" si="194"/>
        <v>208.11932853719182</v>
      </c>
      <c r="H372" s="3">
        <f t="shared" si="195"/>
        <v>81.256230789298584</v>
      </c>
      <c r="I372">
        <f t="shared" si="180"/>
        <v>8.1256230789298584E-5</v>
      </c>
      <c r="J372" s="4">
        <f t="shared" si="196"/>
        <v>474.1394904400392</v>
      </c>
      <c r="K372" s="40">
        <f t="shared" si="197"/>
        <v>5.8351154838760158</v>
      </c>
      <c r="L372" s="40">
        <f t="shared" si="181"/>
        <v>0.16488451612398425</v>
      </c>
      <c r="M372" s="10">
        <f t="shared" si="198"/>
        <v>5.0885084987318248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13.879774749953697</v>
      </c>
      <c r="Q372" s="42">
        <f t="shared" si="200"/>
        <v>0.16816455575162639</v>
      </c>
      <c r="R372" s="4">
        <f t="shared" si="201"/>
        <v>59215.931571961984</v>
      </c>
      <c r="S372">
        <f t="shared" si="182"/>
        <v>5.9215931571961987E-5</v>
      </c>
      <c r="T372" s="41">
        <f t="shared" si="183"/>
        <v>1.2058844046992185E-4</v>
      </c>
      <c r="U372" s="42">
        <f t="shared" si="202"/>
        <v>0.10626595000246437</v>
      </c>
      <c r="V372" s="42">
        <f t="shared" si="203"/>
        <v>0.45682689336343818</v>
      </c>
      <c r="W372" s="42">
        <f t="shared" si="204"/>
        <v>0.45273055489135988</v>
      </c>
      <c r="X372" s="42">
        <f t="shared" si="205"/>
        <v>4.096338472078298E-3</v>
      </c>
      <c r="Y372" s="42">
        <f t="shared" si="179"/>
        <v>1.8603823455669518E-3</v>
      </c>
      <c r="Z372" s="10">
        <f t="shared" si="206"/>
        <v>15.427534665157093</v>
      </c>
      <c r="AA372">
        <f t="shared" si="184"/>
        <v>5088725.6287195059</v>
      </c>
      <c r="AB372" s="10">
        <f t="shared" si="185"/>
        <v>5.088725628719506</v>
      </c>
      <c r="AC372" s="10">
        <f t="shared" si="186"/>
        <v>4.987725628719506</v>
      </c>
      <c r="AD372" s="3">
        <f t="shared" si="187"/>
        <v>723.3829773342286</v>
      </c>
      <c r="AI372" s="94">
        <f t="shared" si="188"/>
        <v>0.45273055489135988</v>
      </c>
    </row>
    <row r="373" spans="2:35">
      <c r="B373" s="39">
        <f t="shared" si="189"/>
        <v>345</v>
      </c>
      <c r="C373" s="42">
        <f t="shared" si="190"/>
        <v>2.2917266187026422</v>
      </c>
      <c r="D373" s="10">
        <f t="shared" si="191"/>
        <v>3.2482733812970519</v>
      </c>
      <c r="E373" s="40">
        <f t="shared" si="192"/>
        <v>24.583453237405894</v>
      </c>
      <c r="F373" s="40">
        <f t="shared" si="193"/>
        <v>31.08</v>
      </c>
      <c r="G373" s="3">
        <f t="shared" si="194"/>
        <v>208.06618705038133</v>
      </c>
      <c r="H373" s="3">
        <f t="shared" si="195"/>
        <v>81.256230789298584</v>
      </c>
      <c r="I373">
        <f t="shared" si="180"/>
        <v>8.1256230789298584E-5</v>
      </c>
      <c r="J373" s="4">
        <f t="shared" si="196"/>
        <v>474.65237438994876</v>
      </c>
      <c r="K373" s="40">
        <f t="shared" si="197"/>
        <v>5.8414274176800767</v>
      </c>
      <c r="L373" s="40">
        <f t="shared" si="181"/>
        <v>0.15857258231992333</v>
      </c>
      <c r="M373" s="10">
        <f t="shared" si="198"/>
        <v>5.088725628719506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13.879963677852636</v>
      </c>
      <c r="Q373" s="42">
        <f t="shared" si="200"/>
        <v>0.16864313667629491</v>
      </c>
      <c r="R373" s="4">
        <f t="shared" si="201"/>
        <v>59094.097483500947</v>
      </c>
      <c r="S373">
        <f t="shared" si="182"/>
        <v>5.9094097483500947E-5</v>
      </c>
      <c r="T373" s="41">
        <f t="shared" si="183"/>
        <v>1.2071027455838289E-4</v>
      </c>
      <c r="U373" s="42">
        <f t="shared" si="202"/>
        <v>0.10604731263901661</v>
      </c>
      <c r="V373" s="42">
        <f t="shared" si="203"/>
        <v>0.45684512728793586</v>
      </c>
      <c r="W373" s="42">
        <f t="shared" si="204"/>
        <v>0.45275026440761063</v>
      </c>
      <c r="X373" s="42">
        <f t="shared" si="205"/>
        <v>4.094862880325234E-3</v>
      </c>
      <c r="Y373" s="42">
        <f t="shared" si="179"/>
        <v>1.8623420688306087E-3</v>
      </c>
      <c r="Z373" s="10">
        <f t="shared" si="206"/>
        <v>15.428198433347658</v>
      </c>
      <c r="AA373">
        <f t="shared" si="184"/>
        <v>5088940.2251334814</v>
      </c>
      <c r="AB373" s="10">
        <f t="shared" si="185"/>
        <v>5.0889402251334817</v>
      </c>
      <c r="AC373" s="10">
        <f t="shared" si="186"/>
        <v>4.9879402251334817</v>
      </c>
      <c r="AD373" s="3">
        <f t="shared" si="187"/>
        <v>723.41410081703862</v>
      </c>
      <c r="AI373" s="94">
        <f t="shared" si="188"/>
        <v>0.45275026440761063</v>
      </c>
    </row>
    <row r="374" spans="2:35">
      <c r="B374" s="39">
        <f t="shared" si="189"/>
        <v>346</v>
      </c>
      <c r="C374" s="42">
        <f t="shared" si="190"/>
        <v>2.2983693045539542</v>
      </c>
      <c r="D374" s="10">
        <f t="shared" si="191"/>
        <v>3.241630695445739</v>
      </c>
      <c r="E374" s="40">
        <f t="shared" si="192"/>
        <v>24.59673860910852</v>
      </c>
      <c r="F374" s="40">
        <f t="shared" si="193"/>
        <v>31.08</v>
      </c>
      <c r="G374" s="3">
        <f t="shared" si="194"/>
        <v>208.01304556357084</v>
      </c>
      <c r="H374" s="3">
        <f t="shared" si="195"/>
        <v>81.256230789298584</v>
      </c>
      <c r="I374">
        <f t="shared" si="180"/>
        <v>8.1256230789298584E-5</v>
      </c>
      <c r="J374" s="4">
        <f t="shared" si="196"/>
        <v>475.16553558713991</v>
      </c>
      <c r="K374" s="40">
        <f t="shared" si="197"/>
        <v>5.8477427634967167</v>
      </c>
      <c r="L374" s="40">
        <f t="shared" si="181"/>
        <v>0.15225723650328327</v>
      </c>
      <c r="M374" s="10">
        <f t="shared" si="198"/>
        <v>5.0889402251334817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13.88015039585898</v>
      </c>
      <c r="Q374" s="42">
        <f t="shared" si="200"/>
        <v>0.16912171116301616</v>
      </c>
      <c r="R374" s="4">
        <f t="shared" si="201"/>
        <v>58972.260234819805</v>
      </c>
      <c r="S374">
        <f t="shared" si="182"/>
        <v>5.8972260234819808E-5</v>
      </c>
      <c r="T374" s="41">
        <f t="shared" si="183"/>
        <v>1.2083211180706403E-4</v>
      </c>
      <c r="U374" s="42">
        <f t="shared" si="202"/>
        <v>0.10582866960439588</v>
      </c>
      <c r="V374" s="42">
        <f t="shared" si="203"/>
        <v>0.45686312306087323</v>
      </c>
      <c r="W374" s="42">
        <f t="shared" si="204"/>
        <v>0.45276974394405695</v>
      </c>
      <c r="X374" s="42">
        <f t="shared" si="205"/>
        <v>4.093379116816287E-3</v>
      </c>
      <c r="Y374" s="42">
        <f t="shared" si="179"/>
        <v>1.8643010556403945E-3</v>
      </c>
      <c r="Z374" s="10">
        <f t="shared" si="206"/>
        <v>15.428854364617706</v>
      </c>
      <c r="AA374">
        <f t="shared" si="184"/>
        <v>5089152.2878691871</v>
      </c>
      <c r="AB374" s="10">
        <f t="shared" si="185"/>
        <v>5.0891522878691875</v>
      </c>
      <c r="AC374" s="10">
        <f t="shared" si="186"/>
        <v>4.9881522878691875</v>
      </c>
      <c r="AD374" s="3">
        <f t="shared" si="187"/>
        <v>723.4448568338197</v>
      </c>
      <c r="AI374" s="94">
        <f t="shared" si="188"/>
        <v>0.45276974394405695</v>
      </c>
    </row>
    <row r="375" spans="2:35">
      <c r="B375" s="39">
        <f t="shared" si="189"/>
        <v>347</v>
      </c>
      <c r="C375" s="42">
        <f t="shared" si="190"/>
        <v>2.3050119904052662</v>
      </c>
      <c r="D375" s="10">
        <f t="shared" si="191"/>
        <v>3.2349880095944261</v>
      </c>
      <c r="E375" s="40">
        <f t="shared" si="192"/>
        <v>24.610023980811146</v>
      </c>
      <c r="F375" s="40">
        <f t="shared" si="193"/>
        <v>31.08</v>
      </c>
      <c r="G375" s="3">
        <f t="shared" si="194"/>
        <v>207.95990407676035</v>
      </c>
      <c r="H375" s="3">
        <f t="shared" si="195"/>
        <v>81.256230789298584</v>
      </c>
      <c r="I375">
        <f t="shared" si="180"/>
        <v>8.1256230789298584E-5</v>
      </c>
      <c r="J375" s="4">
        <f t="shared" si="196"/>
        <v>475.67897403161254</v>
      </c>
      <c r="K375" s="40">
        <f t="shared" si="197"/>
        <v>5.854061521325935</v>
      </c>
      <c r="L375" s="40">
        <f t="shared" si="181"/>
        <v>0.14593847867406495</v>
      </c>
      <c r="M375" s="10">
        <f t="shared" si="198"/>
        <v>5.0891522878691875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13.880334904072058</v>
      </c>
      <c r="Q375" s="42">
        <f t="shared" si="200"/>
        <v>0.16960027928815291</v>
      </c>
      <c r="R375" s="4">
        <f t="shared" si="201"/>
        <v>58850.419870118589</v>
      </c>
      <c r="S375">
        <f t="shared" si="182"/>
        <v>5.8850419870118586E-5</v>
      </c>
      <c r="T375" s="41">
        <f t="shared" si="183"/>
        <v>1.2095395217176524E-4</v>
      </c>
      <c r="U375" s="42">
        <f t="shared" si="202"/>
        <v>0.1056100209779213</v>
      </c>
      <c r="V375" s="42">
        <f t="shared" si="203"/>
        <v>0.45688088067316512</v>
      </c>
      <c r="W375" s="42">
        <f t="shared" si="204"/>
        <v>0.45278899349120694</v>
      </c>
      <c r="X375" s="42">
        <f t="shared" si="205"/>
        <v>4.091887181958187E-3</v>
      </c>
      <c r="Y375" s="42">
        <f t="shared" si="179"/>
        <v>1.8662593024173352E-3</v>
      </c>
      <c r="Z375" s="10">
        <f t="shared" si="206"/>
        <v>15.429502458647097</v>
      </c>
      <c r="AA375">
        <f t="shared" si="184"/>
        <v>5089361.816823124</v>
      </c>
      <c r="AB375" s="10">
        <f t="shared" si="185"/>
        <v>5.0893618168231241</v>
      </c>
      <c r="AC375" s="10">
        <f t="shared" si="186"/>
        <v>4.9883618168231241</v>
      </c>
      <c r="AD375" s="3">
        <f t="shared" si="187"/>
        <v>723.47524536956109</v>
      </c>
      <c r="AI375" s="94">
        <f t="shared" si="188"/>
        <v>0.45278899349120694</v>
      </c>
    </row>
    <row r="376" spans="2:35">
      <c r="B376" s="39">
        <f t="shared" si="189"/>
        <v>348</v>
      </c>
      <c r="C376" s="42">
        <f t="shared" si="190"/>
        <v>2.3116546762565782</v>
      </c>
      <c r="D376" s="10">
        <f t="shared" si="191"/>
        <v>3.2283453237431132</v>
      </c>
      <c r="E376" s="40">
        <f t="shared" si="192"/>
        <v>24.623309352513772</v>
      </c>
      <c r="F376" s="40">
        <f t="shared" si="193"/>
        <v>31.08</v>
      </c>
      <c r="G376" s="3">
        <f t="shared" si="194"/>
        <v>207.90676258994986</v>
      </c>
      <c r="H376" s="3">
        <f t="shared" si="195"/>
        <v>81.256230789298584</v>
      </c>
      <c r="I376">
        <f t="shared" si="180"/>
        <v>8.1256230789298584E-5</v>
      </c>
      <c r="J376" s="4">
        <f t="shared" si="196"/>
        <v>476.19268972336675</v>
      </c>
      <c r="K376" s="40">
        <f t="shared" si="197"/>
        <v>5.8603836911677316</v>
      </c>
      <c r="L376" s="40">
        <f t="shared" si="181"/>
        <v>0.13961630883226839</v>
      </c>
      <c r="M376" s="10">
        <f t="shared" si="198"/>
        <v>5.0893618168231241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13.880517202589855</v>
      </c>
      <c r="Q376" s="42">
        <f t="shared" si="200"/>
        <v>0.17007884112805846</v>
      </c>
      <c r="R376" s="4">
        <f t="shared" si="201"/>
        <v>58728.576433597271</v>
      </c>
      <c r="S376">
        <f t="shared" si="182"/>
        <v>5.872857643359727E-5</v>
      </c>
      <c r="T376" s="41">
        <f t="shared" si="183"/>
        <v>1.2107579560828656E-4</v>
      </c>
      <c r="U376" s="42">
        <f t="shared" si="202"/>
        <v>0.10539136683891197</v>
      </c>
      <c r="V376" s="42">
        <f t="shared" si="203"/>
        <v>0.45689840011582294</v>
      </c>
      <c r="W376" s="42">
        <f t="shared" si="204"/>
        <v>0.452808013039666</v>
      </c>
      <c r="X376" s="42">
        <f t="shared" si="205"/>
        <v>4.0903870761569427E-3</v>
      </c>
      <c r="Y376" s="42">
        <f t="shared" si="179"/>
        <v>1.8682168055824267E-3</v>
      </c>
      <c r="Z376" s="10">
        <f t="shared" si="206"/>
        <v>15.430142715118892</v>
      </c>
      <c r="AA376">
        <f t="shared" si="184"/>
        <v>5089568.8118928252</v>
      </c>
      <c r="AB376" s="10">
        <f t="shared" si="185"/>
        <v>5.0895688118928248</v>
      </c>
      <c r="AC376" s="10">
        <f t="shared" si="186"/>
        <v>4.9885688118928249</v>
      </c>
      <c r="AD376" s="3">
        <f t="shared" si="187"/>
        <v>723.50526640940177</v>
      </c>
      <c r="AI376" s="94">
        <f t="shared" si="188"/>
        <v>0.452808013039666</v>
      </c>
    </row>
    <row r="377" spans="2:35">
      <c r="B377" s="39">
        <f t="shared" si="189"/>
        <v>349</v>
      </c>
      <c r="C377" s="42">
        <f t="shared" si="190"/>
        <v>2.3182973621078902</v>
      </c>
      <c r="D377" s="10">
        <f t="shared" si="191"/>
        <v>3.2217026378918003</v>
      </c>
      <c r="E377" s="40">
        <f t="shared" si="192"/>
        <v>24.636594724216398</v>
      </c>
      <c r="F377" s="40">
        <f t="shared" si="193"/>
        <v>31.08</v>
      </c>
      <c r="G377" s="3">
        <f t="shared" si="194"/>
        <v>207.85362110313937</v>
      </c>
      <c r="H377" s="3">
        <f t="shared" si="195"/>
        <v>81.256230789298584</v>
      </c>
      <c r="I377">
        <f t="shared" si="180"/>
        <v>8.1256230789298584E-5</v>
      </c>
      <c r="J377" s="4">
        <f t="shared" si="196"/>
        <v>476.70668266240261</v>
      </c>
      <c r="K377" s="40">
        <f t="shared" si="197"/>
        <v>5.8667092730221091</v>
      </c>
      <c r="L377" s="40">
        <f t="shared" si="181"/>
        <v>0.13329072697789091</v>
      </c>
      <c r="M377" s="10">
        <f t="shared" si="198"/>
        <v>5.0895688118928248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13.880697291509007</v>
      </c>
      <c r="Q377" s="42">
        <f t="shared" si="200"/>
        <v>0.17055739675907675</v>
      </c>
      <c r="R377" s="4">
        <f t="shared" si="201"/>
        <v>58606.729969455839</v>
      </c>
      <c r="S377">
        <f t="shared" si="182"/>
        <v>5.8606729969455841E-5</v>
      </c>
      <c r="T377" s="41">
        <f t="shared" si="183"/>
        <v>1.2119764207242799E-4</v>
      </c>
      <c r="U377" s="42">
        <f t="shared" si="202"/>
        <v>0.10517270726668697</v>
      </c>
      <c r="V377" s="42">
        <f t="shared" si="203"/>
        <v>0.45691568138009209</v>
      </c>
      <c r="W377" s="42">
        <f t="shared" si="204"/>
        <v>0.45282680258013286</v>
      </c>
      <c r="X377" s="42">
        <f t="shared" si="205"/>
        <v>4.088878799959228E-3</v>
      </c>
      <c r="Y377" s="42">
        <f t="shared" si="179"/>
        <v>1.8701735615566984E-3</v>
      </c>
      <c r="Z377" s="10">
        <f t="shared" si="206"/>
        <v>15.430775133719832</v>
      </c>
      <c r="AA377">
        <f t="shared" si="184"/>
        <v>5089773.2729770131</v>
      </c>
      <c r="AB377" s="10">
        <f t="shared" si="185"/>
        <v>5.0897732729770135</v>
      </c>
      <c r="AC377" s="10">
        <f t="shared" si="186"/>
        <v>4.9887732729770136</v>
      </c>
      <c r="AD377" s="3">
        <f t="shared" si="187"/>
        <v>723.53491993865305</v>
      </c>
      <c r="AI377" s="94">
        <f t="shared" si="188"/>
        <v>0.45282680258013286</v>
      </c>
    </row>
    <row r="378" spans="2:35">
      <c r="B378" s="39">
        <f t="shared" si="189"/>
        <v>350</v>
      </c>
      <c r="C378" s="42">
        <f t="shared" si="190"/>
        <v>2.3249400479592022</v>
      </c>
      <c r="D378" s="10">
        <f t="shared" si="191"/>
        <v>3.2150599520404874</v>
      </c>
      <c r="E378" s="40">
        <f t="shared" si="192"/>
        <v>24.649880095919023</v>
      </c>
      <c r="F378" s="40">
        <f t="shared" si="193"/>
        <v>31.08</v>
      </c>
      <c r="G378" s="3">
        <f t="shared" si="194"/>
        <v>207.80047961632889</v>
      </c>
      <c r="H378" s="3">
        <f t="shared" si="195"/>
        <v>81.256230789298584</v>
      </c>
      <c r="I378">
        <f t="shared" si="180"/>
        <v>8.1256230789298584E-5</v>
      </c>
      <c r="J378" s="4">
        <f t="shared" si="196"/>
        <v>477.22095284872</v>
      </c>
      <c r="K378" s="40">
        <f t="shared" si="197"/>
        <v>5.8730382668890648</v>
      </c>
      <c r="L378" s="40">
        <f t="shared" si="181"/>
        <v>0.12696173311093517</v>
      </c>
      <c r="M378" s="10">
        <f t="shared" si="198"/>
        <v>5.0897732729770135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13.88087517092492</v>
      </c>
      <c r="Q378" s="42">
        <f t="shared" si="200"/>
        <v>0.17103594625754251</v>
      </c>
      <c r="R378" s="4">
        <f t="shared" si="201"/>
        <v>58484.880521894316</v>
      </c>
      <c r="S378">
        <f t="shared" si="182"/>
        <v>5.8484880521894314E-5</v>
      </c>
      <c r="T378" s="41">
        <f t="shared" si="183"/>
        <v>1.2131949151998953E-4</v>
      </c>
      <c r="U378" s="42">
        <f t="shared" si="202"/>
        <v>0.10495404234056545</v>
      </c>
      <c r="V378" s="42">
        <f t="shared" si="203"/>
        <v>0.45693272445705824</v>
      </c>
      <c r="W378" s="42">
        <f t="shared" si="204"/>
        <v>0.45284536210341425</v>
      </c>
      <c r="X378" s="42">
        <f t="shared" si="205"/>
        <v>4.0873623536439863E-3</v>
      </c>
      <c r="Y378" s="42">
        <f t="shared" si="179"/>
        <v>1.8721295667610827E-3</v>
      </c>
      <c r="Z378" s="10">
        <f t="shared" si="206"/>
        <v>15.431399714139227</v>
      </c>
      <c r="AA378">
        <f t="shared" si="184"/>
        <v>5089975.1999752419</v>
      </c>
      <c r="AB378" s="10">
        <f t="shared" si="185"/>
        <v>5.0899751999752416</v>
      </c>
      <c r="AC378" s="10">
        <f t="shared" si="186"/>
        <v>4.9889751999752416</v>
      </c>
      <c r="AD378" s="3">
        <f t="shared" si="187"/>
        <v>723.56420594274721</v>
      </c>
      <c r="AI378" s="94">
        <f t="shared" si="188"/>
        <v>0.45284536210341425</v>
      </c>
    </row>
    <row r="379" spans="2:35">
      <c r="B379" s="39">
        <f t="shared" si="189"/>
        <v>351</v>
      </c>
      <c r="C379" s="42">
        <f t="shared" si="190"/>
        <v>2.3315827338105142</v>
      </c>
      <c r="D379" s="10">
        <f t="shared" si="191"/>
        <v>3.2084172661891746</v>
      </c>
      <c r="E379" s="40">
        <f t="shared" si="192"/>
        <v>24.663165467621649</v>
      </c>
      <c r="F379" s="40">
        <f t="shared" si="193"/>
        <v>31.08</v>
      </c>
      <c r="G379" s="3">
        <f t="shared" si="194"/>
        <v>207.7473381295184</v>
      </c>
      <c r="H379" s="3">
        <f t="shared" si="195"/>
        <v>81.256230789298584</v>
      </c>
      <c r="I379">
        <f t="shared" si="180"/>
        <v>8.1256230789298584E-5</v>
      </c>
      <c r="J379" s="4">
        <f t="shared" si="196"/>
        <v>477.73550028231898</v>
      </c>
      <c r="K379" s="40">
        <f t="shared" si="197"/>
        <v>5.8793706727685988</v>
      </c>
      <c r="L379" s="40">
        <f t="shared" si="181"/>
        <v>0.12062932723140118</v>
      </c>
      <c r="M379" s="10">
        <f t="shared" si="198"/>
        <v>5.0899751999752416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13.881050840931467</v>
      </c>
      <c r="Q379" s="42">
        <f t="shared" si="200"/>
        <v>0.17151448969978136</v>
      </c>
      <c r="R379" s="4">
        <f t="shared" si="201"/>
        <v>58363.028135112683</v>
      </c>
      <c r="S379">
        <f t="shared" si="182"/>
        <v>5.8363028135112685E-5</v>
      </c>
      <c r="T379" s="41">
        <f t="shared" si="183"/>
        <v>1.2144134390677115E-4</v>
      </c>
      <c r="U379" s="42">
        <f t="shared" si="202"/>
        <v>0.10473537213986646</v>
      </c>
      <c r="V379" s="42">
        <f t="shared" si="203"/>
        <v>0.45694952933833088</v>
      </c>
      <c r="W379" s="42">
        <f t="shared" si="204"/>
        <v>0.45286369160039225</v>
      </c>
      <c r="X379" s="42">
        <f t="shared" si="205"/>
        <v>4.0858377379386357E-3</v>
      </c>
      <c r="Y379" s="42">
        <f t="shared" si="179"/>
        <v>1.8740848176166253E-3</v>
      </c>
      <c r="Z379" s="10">
        <f t="shared" si="206"/>
        <v>15.432016456070631</v>
      </c>
      <c r="AA379">
        <f t="shared" si="184"/>
        <v>5090174.5927884383</v>
      </c>
      <c r="AB379" s="10">
        <f t="shared" si="185"/>
        <v>5.0901745927884381</v>
      </c>
      <c r="AC379" s="10">
        <f t="shared" si="186"/>
        <v>4.9891745927884381</v>
      </c>
      <c r="AD379" s="3">
        <f t="shared" si="187"/>
        <v>723.59312440731514</v>
      </c>
      <c r="AI379" s="94">
        <f t="shared" si="188"/>
        <v>0.45286369160039225</v>
      </c>
    </row>
    <row r="380" spans="2:35">
      <c r="B380" s="39">
        <f t="shared" si="189"/>
        <v>352</v>
      </c>
      <c r="C380" s="42">
        <f t="shared" si="190"/>
        <v>2.3382254196618262</v>
      </c>
      <c r="D380" s="10">
        <f t="shared" si="191"/>
        <v>3.2017745803378617</v>
      </c>
      <c r="E380" s="40">
        <f t="shared" si="192"/>
        <v>24.676450839324275</v>
      </c>
      <c r="F380" s="40">
        <f t="shared" si="193"/>
        <v>31.08</v>
      </c>
      <c r="G380" s="3">
        <f t="shared" si="194"/>
        <v>207.69419664270791</v>
      </c>
      <c r="H380" s="3">
        <f t="shared" si="195"/>
        <v>81.256230789298584</v>
      </c>
      <c r="I380">
        <f t="shared" si="180"/>
        <v>8.1256230789298584E-5</v>
      </c>
      <c r="J380" s="4">
        <f t="shared" si="196"/>
        <v>478.25032496319949</v>
      </c>
      <c r="K380" s="40">
        <f t="shared" si="197"/>
        <v>5.8857064906607119</v>
      </c>
      <c r="L380" s="40">
        <f t="shared" si="181"/>
        <v>0.11429350933928806</v>
      </c>
      <c r="M380" s="10">
        <f t="shared" si="198"/>
        <v>5.0901745927884381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13.881224301621465</v>
      </c>
      <c r="Q380" s="42">
        <f t="shared" si="200"/>
        <v>0.17199302716210996</v>
      </c>
      <c r="R380" s="4">
        <f t="shared" si="201"/>
        <v>58241.172853310949</v>
      </c>
      <c r="S380">
        <f t="shared" si="182"/>
        <v>5.824117285331095E-5</v>
      </c>
      <c r="T380" s="41">
        <f t="shared" si="183"/>
        <v>1.2156319918857288E-4</v>
      </c>
      <c r="U380" s="42">
        <f t="shared" si="202"/>
        <v>0.10451669674390915</v>
      </c>
      <c r="V380" s="42">
        <f t="shared" si="203"/>
        <v>0.4569660960151834</v>
      </c>
      <c r="W380" s="42">
        <f t="shared" si="204"/>
        <v>0.45288179106207394</v>
      </c>
      <c r="X380" s="42">
        <f t="shared" si="205"/>
        <v>4.0843049531094633E-3</v>
      </c>
      <c r="Y380" s="42">
        <f t="shared" si="179"/>
        <v>1.8760393105442623E-3</v>
      </c>
      <c r="Z380" s="10">
        <f t="shared" si="206"/>
        <v>15.432625359209968</v>
      </c>
      <c r="AA380">
        <f t="shared" si="184"/>
        <v>5090371.4513182938</v>
      </c>
      <c r="AB380" s="10">
        <f t="shared" si="185"/>
        <v>5.090371451318294</v>
      </c>
      <c r="AC380" s="10">
        <f t="shared" si="186"/>
        <v>4.9893714513182941</v>
      </c>
      <c r="AD380" s="3">
        <f t="shared" si="187"/>
        <v>723.62167531809916</v>
      </c>
      <c r="AI380" s="94">
        <f t="shared" si="188"/>
        <v>0.45288179106207394</v>
      </c>
    </row>
    <row r="381" spans="2:35">
      <c r="B381" s="39">
        <f t="shared" si="189"/>
        <v>353</v>
      </c>
      <c r="C381" s="42">
        <f t="shared" si="190"/>
        <v>2.3448681055131382</v>
      </c>
      <c r="D381" s="10">
        <f t="shared" si="191"/>
        <v>3.1951318944865488</v>
      </c>
      <c r="E381" s="40">
        <f t="shared" si="192"/>
        <v>24.689736211026901</v>
      </c>
      <c r="F381" s="40">
        <f t="shared" si="193"/>
        <v>31.08</v>
      </c>
      <c r="G381" s="3">
        <f t="shared" si="194"/>
        <v>207.64105515589742</v>
      </c>
      <c r="H381" s="3">
        <f t="shared" si="195"/>
        <v>81.256230789298584</v>
      </c>
      <c r="I381">
        <f t="shared" si="180"/>
        <v>8.1256230789298584E-5</v>
      </c>
      <c r="J381" s="4">
        <f t="shared" si="196"/>
        <v>478.76542689136153</v>
      </c>
      <c r="K381" s="40">
        <f t="shared" si="197"/>
        <v>5.8920457205654042</v>
      </c>
      <c r="L381" s="40">
        <f t="shared" si="181"/>
        <v>0.10795427943459579</v>
      </c>
      <c r="M381" s="10">
        <f t="shared" si="198"/>
        <v>5.090371451318294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13.881395553086126</v>
      </c>
      <c r="Q381" s="42">
        <f t="shared" si="200"/>
        <v>0.17247155872083608</v>
      </c>
      <c r="R381" s="4">
        <f t="shared" si="201"/>
        <v>58119.314720689123</v>
      </c>
      <c r="S381">
        <f t="shared" si="182"/>
        <v>5.8119314720689123E-5</v>
      </c>
      <c r="T381" s="41">
        <f t="shared" si="183"/>
        <v>1.216850573211947E-4</v>
      </c>
      <c r="U381" s="42">
        <f t="shared" si="202"/>
        <v>0.10429801623201265</v>
      </c>
      <c r="V381" s="42">
        <f t="shared" si="203"/>
        <v>0.45698242447924375</v>
      </c>
      <c r="W381" s="42">
        <f t="shared" si="204"/>
        <v>0.45289966047953545</v>
      </c>
      <c r="X381" s="42">
        <f t="shared" si="205"/>
        <v>4.0827639997083054E-3</v>
      </c>
      <c r="Y381" s="42">
        <f t="shared" si="179"/>
        <v>1.8779930419649535E-3</v>
      </c>
      <c r="Z381" s="10">
        <f t="shared" si="206"/>
        <v>15.433226423256579</v>
      </c>
      <c r="AA381">
        <f t="shared" si="184"/>
        <v>5090565.7754676063</v>
      </c>
      <c r="AB381" s="10">
        <f t="shared" si="185"/>
        <v>5.0905657754676064</v>
      </c>
      <c r="AC381" s="10">
        <f t="shared" si="186"/>
        <v>4.9895657754676064</v>
      </c>
      <c r="AD381" s="3">
        <f t="shared" si="187"/>
        <v>723.64985866100164</v>
      </c>
      <c r="AI381" s="94">
        <f t="shared" si="188"/>
        <v>0.45289966047953545</v>
      </c>
    </row>
    <row r="382" spans="2:35">
      <c r="B382" s="39">
        <f t="shared" si="189"/>
        <v>354</v>
      </c>
      <c r="C382" s="42">
        <f t="shared" si="190"/>
        <v>2.3515107913644502</v>
      </c>
      <c r="D382" s="10">
        <f t="shared" si="191"/>
        <v>3.1884892086352359</v>
      </c>
      <c r="E382" s="40">
        <f t="shared" si="192"/>
        <v>24.703021582729527</v>
      </c>
      <c r="F382" s="40">
        <f t="shared" si="193"/>
        <v>31.08</v>
      </c>
      <c r="G382" s="3">
        <f t="shared" si="194"/>
        <v>207.58791366908693</v>
      </c>
      <c r="H382" s="3">
        <f t="shared" si="195"/>
        <v>81.256230789298584</v>
      </c>
      <c r="I382">
        <f t="shared" si="180"/>
        <v>8.1256230789298584E-5</v>
      </c>
      <c r="J382" s="4">
        <f t="shared" si="196"/>
        <v>479.2808060668051</v>
      </c>
      <c r="K382" s="40">
        <f t="shared" si="197"/>
        <v>5.8983883624826738</v>
      </c>
      <c r="L382" s="40">
        <f t="shared" si="181"/>
        <v>0.10161163751732616</v>
      </c>
      <c r="M382" s="10">
        <f t="shared" si="198"/>
        <v>5.0905657754676064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13.881564595415382</v>
      </c>
      <c r="Q382" s="42">
        <f t="shared" si="200"/>
        <v>0.17295008445225873</v>
      </c>
      <c r="R382" s="4">
        <f t="shared" si="201"/>
        <v>57997.453781447191</v>
      </c>
      <c r="S382">
        <f t="shared" si="182"/>
        <v>5.7997453781447193E-5</v>
      </c>
      <c r="T382" s="41">
        <f t="shared" si="183"/>
        <v>1.2180691826043665E-4</v>
      </c>
      <c r="U382" s="42">
        <f t="shared" si="202"/>
        <v>0.10407933068349605</v>
      </c>
      <c r="V382" s="42">
        <f t="shared" si="203"/>
        <v>0.45699851472240266</v>
      </c>
      <c r="W382" s="42">
        <f t="shared" si="204"/>
        <v>0.45291729984395346</v>
      </c>
      <c r="X382" s="42">
        <f t="shared" si="205"/>
        <v>4.0812148784492019E-3</v>
      </c>
      <c r="Y382" s="42">
        <f t="shared" si="179"/>
        <v>1.8799460082997565E-3</v>
      </c>
      <c r="Z382" s="10">
        <f t="shared" si="206"/>
        <v>15.433819647913793</v>
      </c>
      <c r="AA382">
        <f t="shared" si="184"/>
        <v>5090757.5651404597</v>
      </c>
      <c r="AB382" s="10">
        <f t="shared" si="185"/>
        <v>5.0907575651404597</v>
      </c>
      <c r="AC382" s="10">
        <f t="shared" si="186"/>
        <v>4.9897575651404598</v>
      </c>
      <c r="AD382" s="3">
        <f t="shared" si="187"/>
        <v>723.67767442211164</v>
      </c>
      <c r="AI382" s="94">
        <f t="shared" si="188"/>
        <v>0.45291729984395346</v>
      </c>
    </row>
    <row r="383" spans="2:35">
      <c r="B383" s="39">
        <f t="shared" si="189"/>
        <v>355</v>
      </c>
      <c r="C383" s="42">
        <f t="shared" si="190"/>
        <v>2.3581534772157622</v>
      </c>
      <c r="D383" s="10">
        <f t="shared" si="191"/>
        <v>3.181846522783923</v>
      </c>
      <c r="E383" s="40">
        <f t="shared" si="192"/>
        <v>24.716306954432152</v>
      </c>
      <c r="F383" s="40">
        <f t="shared" si="193"/>
        <v>31.08</v>
      </c>
      <c r="G383" s="3">
        <f t="shared" si="194"/>
        <v>207.53477218227644</v>
      </c>
      <c r="H383" s="3">
        <f t="shared" si="195"/>
        <v>81.256230789298584</v>
      </c>
      <c r="I383">
        <f t="shared" si="180"/>
        <v>8.1256230789298584E-5</v>
      </c>
      <c r="J383" s="4">
        <f t="shared" si="196"/>
        <v>479.79646248953026</v>
      </c>
      <c r="K383" s="40">
        <f t="shared" si="197"/>
        <v>5.9047344164125226</v>
      </c>
      <c r="L383" s="40">
        <f t="shared" si="181"/>
        <v>9.5265583587477387E-2</v>
      </c>
      <c r="M383" s="10">
        <f t="shared" si="198"/>
        <v>5.0907575651404597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13.881731428698018</v>
      </c>
      <c r="Q383" s="42">
        <f t="shared" si="200"/>
        <v>0.17342860443266833</v>
      </c>
      <c r="R383" s="4">
        <f t="shared" si="201"/>
        <v>57875.59007978515</v>
      </c>
      <c r="S383">
        <f t="shared" si="182"/>
        <v>5.7875590079785148E-5</v>
      </c>
      <c r="T383" s="41">
        <f t="shared" si="183"/>
        <v>1.2192878196209869E-4</v>
      </c>
      <c r="U383" s="42">
        <f t="shared" si="202"/>
        <v>0.10386064017767843</v>
      </c>
      <c r="V383" s="42">
        <f t="shared" si="203"/>
        <v>0.45701436673642259</v>
      </c>
      <c r="W383" s="42">
        <f t="shared" si="204"/>
        <v>0.45293470914662143</v>
      </c>
      <c r="X383" s="42">
        <f t="shared" si="205"/>
        <v>4.0796575898011667E-3</v>
      </c>
      <c r="Y383" s="42">
        <f t="shared" si="179"/>
        <v>1.881898205969706E-3</v>
      </c>
      <c r="Z383" s="10">
        <f t="shared" si="206"/>
        <v>15.43440503288789</v>
      </c>
      <c r="AA383">
        <f t="shared" si="184"/>
        <v>5090946.8202418964</v>
      </c>
      <c r="AB383" s="10">
        <f t="shared" si="185"/>
        <v>5.0909468202418964</v>
      </c>
      <c r="AC383" s="10">
        <f t="shared" si="186"/>
        <v>4.9899468202418964</v>
      </c>
      <c r="AD383" s="3">
        <f t="shared" si="187"/>
        <v>723.70512258765723</v>
      </c>
      <c r="AI383" s="94">
        <f t="shared" si="188"/>
        <v>0.45293470914662143</v>
      </c>
    </row>
    <row r="384" spans="2:35">
      <c r="B384" s="39">
        <f t="shared" si="189"/>
        <v>356</v>
      </c>
      <c r="C384" s="42">
        <f t="shared" si="190"/>
        <v>2.3647961630670742</v>
      </c>
      <c r="D384" s="10">
        <f t="shared" si="191"/>
        <v>3.1752038369326101</v>
      </c>
      <c r="E384" s="40">
        <f t="shared" si="192"/>
        <v>24.729592326134778</v>
      </c>
      <c r="F384" s="40">
        <f t="shared" si="193"/>
        <v>31.08</v>
      </c>
      <c r="G384" s="3">
        <f t="shared" si="194"/>
        <v>207.48163069546595</v>
      </c>
      <c r="H384" s="3">
        <f t="shared" si="195"/>
        <v>81.256230789298584</v>
      </c>
      <c r="I384">
        <f t="shared" si="180"/>
        <v>8.1256230789298584E-5</v>
      </c>
      <c r="J384" s="4">
        <f t="shared" si="196"/>
        <v>480.312396159537</v>
      </c>
      <c r="K384" s="40">
        <f t="shared" si="197"/>
        <v>5.9110838823549514</v>
      </c>
      <c r="L384" s="40">
        <f t="shared" si="181"/>
        <v>8.8916117645048587E-2</v>
      </c>
      <c r="M384" s="10">
        <f t="shared" si="198"/>
        <v>5.0909468202418964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13.8818960530214</v>
      </c>
      <c r="Q384" s="42">
        <f t="shared" si="200"/>
        <v>0.1739071187383468</v>
      </c>
      <c r="R384" s="4">
        <f t="shared" si="201"/>
        <v>57753.723659902993</v>
      </c>
      <c r="S384">
        <f t="shared" si="182"/>
        <v>5.7753723659902992E-5</v>
      </c>
      <c r="T384" s="41">
        <f t="shared" si="183"/>
        <v>1.2205064838198085E-4</v>
      </c>
      <c r="U384" s="42">
        <f t="shared" si="202"/>
        <v>0.10364194479387891</v>
      </c>
      <c r="V384" s="42">
        <f t="shared" si="203"/>
        <v>0.45702998051321497</v>
      </c>
      <c r="W384" s="42">
        <f t="shared" si="204"/>
        <v>0.45295188837891975</v>
      </c>
      <c r="X384" s="42">
        <f t="shared" si="205"/>
        <v>4.0780921342952192E-3</v>
      </c>
      <c r="Y384" s="42">
        <f t="shared" si="179"/>
        <v>1.8838496313958411E-3</v>
      </c>
      <c r="Z384" s="10">
        <f t="shared" si="206"/>
        <v>15.434982577888267</v>
      </c>
      <c r="AA384">
        <f t="shared" si="184"/>
        <v>5091133.5406779628</v>
      </c>
      <c r="AB384" s="10">
        <f t="shared" si="185"/>
        <v>5.091133540677963</v>
      </c>
      <c r="AC384" s="10">
        <f t="shared" si="186"/>
        <v>4.990133540677963</v>
      </c>
      <c r="AD384" s="3">
        <f t="shared" si="187"/>
        <v>723.73220314401203</v>
      </c>
      <c r="AI384" s="94">
        <f t="shared" si="188"/>
        <v>0.45295188837891975</v>
      </c>
    </row>
    <row r="385" spans="2:35">
      <c r="B385" s="39">
        <f t="shared" si="189"/>
        <v>357</v>
      </c>
      <c r="C385" s="42">
        <f t="shared" si="190"/>
        <v>2.3714388489183862</v>
      </c>
      <c r="D385" s="10">
        <f t="shared" si="191"/>
        <v>3.1685611510812972</v>
      </c>
      <c r="E385" s="40">
        <f t="shared" si="192"/>
        <v>24.742877697837404</v>
      </c>
      <c r="F385" s="40">
        <f t="shared" si="193"/>
        <v>31.08</v>
      </c>
      <c r="G385" s="3">
        <f t="shared" si="194"/>
        <v>207.42848920865546</v>
      </c>
      <c r="H385" s="3">
        <f t="shared" si="195"/>
        <v>81.256230789298584</v>
      </c>
      <c r="I385">
        <f t="shared" si="180"/>
        <v>8.1256230789298584E-5</v>
      </c>
      <c r="J385" s="4">
        <f t="shared" si="196"/>
        <v>480.82860707682534</v>
      </c>
      <c r="K385" s="40">
        <f t="shared" si="197"/>
        <v>5.9174367603099585</v>
      </c>
      <c r="L385" s="40">
        <f t="shared" si="181"/>
        <v>8.2563239690041534E-2</v>
      </c>
      <c r="M385" s="10">
        <f t="shared" si="198"/>
        <v>5.091133540677963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13.882058468471516</v>
      </c>
      <c r="Q385" s="42">
        <f t="shared" si="200"/>
        <v>0.1743856274455676</v>
      </c>
      <c r="R385" s="4">
        <f t="shared" si="201"/>
        <v>57631.854566000715</v>
      </c>
      <c r="S385">
        <f t="shared" si="182"/>
        <v>5.7631854566000718E-5</v>
      </c>
      <c r="T385" s="41">
        <f t="shared" si="183"/>
        <v>1.2217251747588312E-4</v>
      </c>
      <c r="U385" s="42">
        <f t="shared" si="202"/>
        <v>0.10342324461141658</v>
      </c>
      <c r="V385" s="42">
        <f t="shared" si="203"/>
        <v>0.4570453560449223</v>
      </c>
      <c r="W385" s="42">
        <f t="shared" si="204"/>
        <v>0.45296883753231992</v>
      </c>
      <c r="X385" s="42">
        <f t="shared" si="205"/>
        <v>4.0765185126023784E-3</v>
      </c>
      <c r="Y385" s="42">
        <f t="shared" si="179"/>
        <v>1.8858002809992681E-3</v>
      </c>
      <c r="Z385" s="10">
        <f t="shared" si="206"/>
        <v>15.435552282627928</v>
      </c>
      <c r="AA385">
        <f t="shared" si="184"/>
        <v>5091317.7263558749</v>
      </c>
      <c r="AB385" s="10">
        <f t="shared" si="185"/>
        <v>5.0913177263558751</v>
      </c>
      <c r="AC385" s="10">
        <f t="shared" si="186"/>
        <v>4.9903177263558751</v>
      </c>
      <c r="AD385" s="3">
        <f t="shared" si="187"/>
        <v>723.75891607771939</v>
      </c>
      <c r="AI385" s="94">
        <f t="shared" si="188"/>
        <v>0.45296883753231992</v>
      </c>
    </row>
    <row r="386" spans="2:35">
      <c r="B386" s="39">
        <f t="shared" si="189"/>
        <v>358</v>
      </c>
      <c r="C386" s="42">
        <f t="shared" si="190"/>
        <v>2.3780815347696982</v>
      </c>
      <c r="D386" s="10">
        <f t="shared" si="191"/>
        <v>3.1619184652299843</v>
      </c>
      <c r="E386" s="40">
        <f t="shared" si="192"/>
        <v>24.75616306954003</v>
      </c>
      <c r="F386" s="40">
        <f t="shared" si="193"/>
        <v>31.08</v>
      </c>
      <c r="G386" s="3">
        <f t="shared" si="194"/>
        <v>207.37534772184497</v>
      </c>
      <c r="H386" s="3">
        <f t="shared" si="195"/>
        <v>81.256230789298584</v>
      </c>
      <c r="I386">
        <f t="shared" si="180"/>
        <v>8.1256230789298584E-5</v>
      </c>
      <c r="J386" s="4">
        <f t="shared" si="196"/>
        <v>481.3450952413952</v>
      </c>
      <c r="K386" s="40">
        <f t="shared" si="197"/>
        <v>5.9237930502775447</v>
      </c>
      <c r="L386" s="40">
        <f t="shared" si="181"/>
        <v>7.6206949722455342E-2</v>
      </c>
      <c r="M386" s="10">
        <f t="shared" si="198"/>
        <v>5.0913177263558751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13.882218675133108</v>
      </c>
      <c r="Q386" s="42">
        <f t="shared" si="200"/>
        <v>0.174864130630596</v>
      </c>
      <c r="R386" s="4">
        <f t="shared" si="201"/>
        <v>57509.982842278332</v>
      </c>
      <c r="S386">
        <f t="shared" si="182"/>
        <v>5.7509982842278335E-5</v>
      </c>
      <c r="T386" s="41">
        <f t="shared" si="183"/>
        <v>1.2229438919960549E-4</v>
      </c>
      <c r="U386" s="42">
        <f t="shared" si="202"/>
        <v>0.10320453970961058</v>
      </c>
      <c r="V386" s="42">
        <f t="shared" si="203"/>
        <v>0.45706049332362175</v>
      </c>
      <c r="W386" s="42">
        <f t="shared" si="204"/>
        <v>0.45298555659839984</v>
      </c>
      <c r="X386" s="42">
        <f t="shared" si="205"/>
        <v>4.0749367252219115E-3</v>
      </c>
      <c r="Y386" s="42">
        <f t="shared" si="179"/>
        <v>1.8877501512010761E-3</v>
      </c>
      <c r="Z386" s="10">
        <f t="shared" si="206"/>
        <v>15.436114146822737</v>
      </c>
      <c r="AA386">
        <f t="shared" si="184"/>
        <v>5091499.3771837708</v>
      </c>
      <c r="AB386" s="10">
        <f t="shared" si="185"/>
        <v>5.0914993771837711</v>
      </c>
      <c r="AC386" s="10">
        <f t="shared" si="186"/>
        <v>4.9904993771837711</v>
      </c>
      <c r="AD386" s="3">
        <f t="shared" si="187"/>
        <v>723.78526137545623</v>
      </c>
      <c r="AI386" s="94">
        <f t="shared" si="188"/>
        <v>0.45298555659839984</v>
      </c>
    </row>
    <row r="387" spans="2:35">
      <c r="B387" s="39">
        <f t="shared" si="189"/>
        <v>359</v>
      </c>
      <c r="C387" s="42">
        <f t="shared" si="190"/>
        <v>2.3847242206210102</v>
      </c>
      <c r="D387" s="10">
        <f t="shared" si="191"/>
        <v>3.1552757793786714</v>
      </c>
      <c r="E387" s="40">
        <f t="shared" si="192"/>
        <v>24.769448441242655</v>
      </c>
      <c r="F387" s="40">
        <f t="shared" si="193"/>
        <v>31.08</v>
      </c>
      <c r="G387" s="3">
        <f t="shared" si="194"/>
        <v>207.32220623503449</v>
      </c>
      <c r="H387" s="3">
        <f t="shared" si="195"/>
        <v>81.256230789298584</v>
      </c>
      <c r="I387">
        <f t="shared" si="180"/>
        <v>8.1256230789298584E-5</v>
      </c>
      <c r="J387" s="4">
        <f t="shared" si="196"/>
        <v>481.86186065324671</v>
      </c>
      <c r="K387" s="40">
        <f t="shared" si="197"/>
        <v>5.93015275225771</v>
      </c>
      <c r="L387" s="40">
        <f t="shared" si="181"/>
        <v>6.9847247742290008E-2</v>
      </c>
      <c r="M387" s="10">
        <f t="shared" si="198"/>
        <v>5.0914993771837711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13.882376673089478</v>
      </c>
      <c r="Q387" s="42">
        <f t="shared" si="200"/>
        <v>0.17534262836968909</v>
      </c>
      <c r="R387" s="4">
        <f t="shared" si="201"/>
        <v>57388.108532935817</v>
      </c>
      <c r="S387">
        <f t="shared" si="182"/>
        <v>5.7388108532935819E-5</v>
      </c>
      <c r="T387" s="41">
        <f t="shared" si="183"/>
        <v>1.2241626350894801E-4</v>
      </c>
      <c r="U387" s="42">
        <f t="shared" si="202"/>
        <v>0.10298583016777996</v>
      </c>
      <c r="V387" s="42">
        <f t="shared" si="203"/>
        <v>0.45707539234176381</v>
      </c>
      <c r="W387" s="42">
        <f t="shared" si="204"/>
        <v>0.45300204556882073</v>
      </c>
      <c r="X387" s="42">
        <f t="shared" si="205"/>
        <v>4.0733467729430761E-3</v>
      </c>
      <c r="Y387" s="42">
        <f t="shared" si="179"/>
        <v>1.8896992384224715E-3</v>
      </c>
      <c r="Z387" s="10">
        <f t="shared" si="206"/>
        <v>15.436668170192469</v>
      </c>
      <c r="AA387">
        <f t="shared" si="184"/>
        <v>5091678.4930710522</v>
      </c>
      <c r="AB387" s="10">
        <f t="shared" si="185"/>
        <v>5.0916784930710524</v>
      </c>
      <c r="AC387" s="10">
        <f t="shared" si="186"/>
        <v>4.9906784930710524</v>
      </c>
      <c r="AD387" s="3">
        <f t="shared" si="187"/>
        <v>723.81123902408297</v>
      </c>
      <c r="AI387" s="94">
        <f t="shared" si="188"/>
        <v>0.45300204556882073</v>
      </c>
    </row>
    <row r="388" spans="2:35">
      <c r="B388" s="39">
        <f t="shared" si="189"/>
        <v>360</v>
      </c>
      <c r="C388" s="42">
        <f t="shared" si="190"/>
        <v>2.3913669064723222</v>
      </c>
      <c r="D388" s="10">
        <f t="shared" si="191"/>
        <v>3.1486330935273585</v>
      </c>
      <c r="E388" s="40">
        <f t="shared" si="192"/>
        <v>24.782733812945281</v>
      </c>
      <c r="F388" s="40">
        <f t="shared" si="193"/>
        <v>31.08</v>
      </c>
      <c r="G388" s="3">
        <f t="shared" si="194"/>
        <v>207.269064748224</v>
      </c>
      <c r="H388" s="3">
        <f t="shared" si="195"/>
        <v>81.256230789298584</v>
      </c>
      <c r="I388">
        <f t="shared" si="180"/>
        <v>8.1256230789298584E-5</v>
      </c>
      <c r="J388" s="4">
        <f t="shared" si="196"/>
        <v>482.37890331237963</v>
      </c>
      <c r="K388" s="40">
        <f t="shared" si="197"/>
        <v>5.9365158662504536</v>
      </c>
      <c r="L388" s="40">
        <f t="shared" si="181"/>
        <v>6.3484133749546423E-2</v>
      </c>
      <c r="M388" s="10">
        <f t="shared" si="198"/>
        <v>5.0916784930710524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13.882532462422754</v>
      </c>
      <c r="Q388" s="42">
        <f t="shared" si="200"/>
        <v>0.17582112073909592</v>
      </c>
      <c r="R388" s="4">
        <f t="shared" si="201"/>
        <v>57266.231682173209</v>
      </c>
      <c r="S388">
        <f t="shared" si="182"/>
        <v>5.7266231682173213E-5</v>
      </c>
      <c r="T388" s="41">
        <f t="shared" si="183"/>
        <v>1.2253814035971061E-4</v>
      </c>
      <c r="U388" s="42">
        <f t="shared" si="202"/>
        <v>0.10276711606524393</v>
      </c>
      <c r="V388" s="42">
        <f t="shared" si="203"/>
        <v>0.45709005309146239</v>
      </c>
      <c r="W388" s="42">
        <f t="shared" si="204"/>
        <v>0.45301830443535884</v>
      </c>
      <c r="X388" s="42">
        <f t="shared" si="205"/>
        <v>4.0717486561035465E-3</v>
      </c>
      <c r="Y388" s="42">
        <f t="shared" si="179"/>
        <v>1.8916475390845595E-3</v>
      </c>
      <c r="Z388" s="10">
        <f t="shared" si="206"/>
        <v>15.437214352458994</v>
      </c>
      <c r="AA388">
        <f t="shared" si="184"/>
        <v>5091855.0739278011</v>
      </c>
      <c r="AB388" s="10">
        <f t="shared" si="185"/>
        <v>5.0918550739278015</v>
      </c>
      <c r="AC388" s="10">
        <f t="shared" si="186"/>
        <v>4.9908550739278015</v>
      </c>
      <c r="AD388" s="3">
        <f t="shared" si="187"/>
        <v>723.83684901055858</v>
      </c>
      <c r="AI388" s="94">
        <f t="shared" si="188"/>
        <v>0.45301830443535884</v>
      </c>
    </row>
    <row r="389" spans="2:35">
      <c r="B389" s="39">
        <f t="shared" si="189"/>
        <v>361</v>
      </c>
      <c r="C389" s="42">
        <f t="shared" si="190"/>
        <v>2.3980095923236342</v>
      </c>
      <c r="D389" s="10">
        <f t="shared" si="191"/>
        <v>3.1419904076760456</v>
      </c>
      <c r="E389" s="40">
        <f t="shared" si="192"/>
        <v>24.796019184647907</v>
      </c>
      <c r="F389" s="40">
        <f t="shared" si="193"/>
        <v>31.08</v>
      </c>
      <c r="G389" s="3">
        <f t="shared" si="194"/>
        <v>207.21592326141351</v>
      </c>
      <c r="H389" s="3">
        <f t="shared" si="195"/>
        <v>81.256230789298584</v>
      </c>
      <c r="I389">
        <f t="shared" si="180"/>
        <v>8.1256230789298584E-5</v>
      </c>
      <c r="J389" s="4">
        <f t="shared" si="196"/>
        <v>482.8962232187942</v>
      </c>
      <c r="K389" s="40">
        <f t="shared" si="197"/>
        <v>5.9428823922557763</v>
      </c>
      <c r="L389" s="40">
        <f t="shared" si="181"/>
        <v>5.7117607744223697E-2</v>
      </c>
      <c r="M389" s="10">
        <f t="shared" si="198"/>
        <v>5.0918550739278015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13.882686043213416</v>
      </c>
      <c r="Q389" s="42">
        <f t="shared" si="200"/>
        <v>0.17629960781505766</v>
      </c>
      <c r="R389" s="4">
        <f t="shared" si="201"/>
        <v>57144.352334190473</v>
      </c>
      <c r="S389">
        <f t="shared" si="182"/>
        <v>5.7144352334190476E-5</v>
      </c>
      <c r="T389" s="41">
        <f t="shared" si="183"/>
        <v>1.2266001970769334E-4</v>
      </c>
      <c r="U389" s="42">
        <f t="shared" si="202"/>
        <v>0.1025483974813215</v>
      </c>
      <c r="V389" s="42">
        <f t="shared" si="203"/>
        <v>0.45710447556565004</v>
      </c>
      <c r="W389" s="42">
        <f t="shared" si="204"/>
        <v>0.45303433318985215</v>
      </c>
      <c r="X389" s="42">
        <f t="shared" si="205"/>
        <v>4.0701423757978916E-3</v>
      </c>
      <c r="Y389" s="42">
        <f t="shared" si="179"/>
        <v>1.8935950496087031E-3</v>
      </c>
      <c r="Z389" s="10">
        <f t="shared" si="206"/>
        <v>15.437752693349152</v>
      </c>
      <c r="AA389">
        <f t="shared" si="184"/>
        <v>5092029.1196657047</v>
      </c>
      <c r="AB389" s="10">
        <f t="shared" si="185"/>
        <v>5.092029119665705</v>
      </c>
      <c r="AC389" s="10">
        <f t="shared" si="186"/>
        <v>4.9910291196657051</v>
      </c>
      <c r="AD389" s="3">
        <f t="shared" si="187"/>
        <v>723.86209132207466</v>
      </c>
      <c r="AI389" s="94">
        <f t="shared" si="188"/>
        <v>0.45303433318985215</v>
      </c>
    </row>
    <row r="390" spans="2:35">
      <c r="B390" s="39">
        <f t="shared" si="189"/>
        <v>362</v>
      </c>
      <c r="C390" s="42">
        <f t="shared" si="190"/>
        <v>2.4046522781749462</v>
      </c>
      <c r="D390" s="10">
        <f t="shared" si="191"/>
        <v>3.1353477218247328</v>
      </c>
      <c r="E390" s="40">
        <f t="shared" si="192"/>
        <v>24.809304556350533</v>
      </c>
      <c r="F390" s="40">
        <f t="shared" si="193"/>
        <v>31.08</v>
      </c>
      <c r="G390" s="3">
        <f t="shared" si="194"/>
        <v>207.16278177460302</v>
      </c>
      <c r="H390" s="3">
        <f t="shared" si="195"/>
        <v>81.256230789298584</v>
      </c>
      <c r="I390">
        <f t="shared" si="180"/>
        <v>8.1256230789298584E-5</v>
      </c>
      <c r="J390" s="4">
        <f t="shared" si="196"/>
        <v>483.41382037249031</v>
      </c>
      <c r="K390" s="40">
        <f t="shared" si="197"/>
        <v>5.9492523302736773</v>
      </c>
      <c r="L390" s="40">
        <f t="shared" si="181"/>
        <v>5.0747669726322719E-2</v>
      </c>
      <c r="M390" s="10">
        <f t="shared" si="198"/>
        <v>5.092029119665705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13.882837415541085</v>
      </c>
      <c r="Q390" s="42">
        <f t="shared" si="200"/>
        <v>0.17677808967380765</v>
      </c>
      <c r="R390" s="4">
        <f t="shared" si="201"/>
        <v>57022.470533187618</v>
      </c>
      <c r="S390">
        <f t="shared" si="182"/>
        <v>5.7022470533187619E-5</v>
      </c>
      <c r="T390" s="41">
        <f t="shared" si="183"/>
        <v>1.2278190150869623E-4</v>
      </c>
      <c r="U390" s="42">
        <f t="shared" si="202"/>
        <v>0.10232967449533183</v>
      </c>
      <c r="V390" s="42">
        <f t="shared" si="203"/>
        <v>0.45711865975665633</v>
      </c>
      <c r="W390" s="42">
        <f t="shared" si="204"/>
        <v>0.453050131824284</v>
      </c>
      <c r="X390" s="42">
        <f t="shared" si="205"/>
        <v>4.0685279323723345E-3</v>
      </c>
      <c r="Y390" s="42">
        <f t="shared" si="179"/>
        <v>1.8955417664161609E-3</v>
      </c>
      <c r="Z390" s="10">
        <f t="shared" si="206"/>
        <v>15.438283192591753</v>
      </c>
      <c r="AA390">
        <f t="shared" si="184"/>
        <v>5092200.6301970864</v>
      </c>
      <c r="AB390" s="10">
        <f t="shared" si="185"/>
        <v>5.0922006301970866</v>
      </c>
      <c r="AC390" s="10">
        <f t="shared" si="186"/>
        <v>4.9912006301970866</v>
      </c>
      <c r="AD390" s="3">
        <f t="shared" si="187"/>
        <v>723.88696594591534</v>
      </c>
      <c r="AI390" s="94">
        <f t="shared" si="188"/>
        <v>0.453050131824284</v>
      </c>
    </row>
    <row r="391" spans="2:35">
      <c r="B391" s="39">
        <f t="shared" si="189"/>
        <v>363</v>
      </c>
      <c r="C391" s="42">
        <f t="shared" si="190"/>
        <v>2.4112949640262582</v>
      </c>
      <c r="D391" s="10">
        <f t="shared" si="191"/>
        <v>3.1287050359734199</v>
      </c>
      <c r="E391" s="40">
        <f t="shared" si="192"/>
        <v>24.822589928053159</v>
      </c>
      <c r="F391" s="40">
        <f t="shared" si="193"/>
        <v>31.08</v>
      </c>
      <c r="G391" s="3">
        <f t="shared" si="194"/>
        <v>207.10964028779253</v>
      </c>
      <c r="H391" s="3">
        <f t="shared" si="195"/>
        <v>81.256230789298584</v>
      </c>
      <c r="I391">
        <f t="shared" si="180"/>
        <v>8.1256230789298584E-5</v>
      </c>
      <c r="J391" s="4">
        <f t="shared" si="196"/>
        <v>483.931694773468</v>
      </c>
      <c r="K391" s="40">
        <f t="shared" si="197"/>
        <v>5.9556256803041574</v>
      </c>
      <c r="L391" s="40">
        <f t="shared" si="181"/>
        <v>4.4374319695842601E-2</v>
      </c>
      <c r="M391" s="10">
        <f t="shared" si="198"/>
        <v>5.0922006301970866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13.882986579483674</v>
      </c>
      <c r="Q391" s="42">
        <f t="shared" si="200"/>
        <v>0.17725656639157159</v>
      </c>
      <c r="R391" s="4">
        <f t="shared" si="201"/>
        <v>56900.586323364638</v>
      </c>
      <c r="S391">
        <f t="shared" si="182"/>
        <v>5.6900586323364637E-5</v>
      </c>
      <c r="T391" s="41">
        <f t="shared" si="183"/>
        <v>1.2290378571851919E-4</v>
      </c>
      <c r="U391" s="42">
        <f t="shared" si="202"/>
        <v>0.102110947186594</v>
      </c>
      <c r="V391" s="42">
        <f t="shared" si="203"/>
        <v>0.45713260565739988</v>
      </c>
      <c r="W391" s="42">
        <f t="shared" si="204"/>
        <v>0.45306570033069599</v>
      </c>
      <c r="X391" s="42">
        <f t="shared" si="205"/>
        <v>4.0669053267038957E-3</v>
      </c>
      <c r="Y391" s="42">
        <f t="shared" si="179"/>
        <v>1.8974876859283389E-3</v>
      </c>
      <c r="Z391" s="10">
        <f t="shared" si="206"/>
        <v>15.438805849919598</v>
      </c>
      <c r="AA391">
        <f t="shared" si="184"/>
        <v>5092369.6054355623</v>
      </c>
      <c r="AB391" s="10">
        <f t="shared" si="185"/>
        <v>5.0923696054355627</v>
      </c>
      <c r="AC391" s="10">
        <f t="shared" si="186"/>
        <v>4.9913696054355627</v>
      </c>
      <c r="AD391" s="3">
        <f t="shared" si="187"/>
        <v>723.9114728695522</v>
      </c>
      <c r="AI391" s="94">
        <f t="shared" si="188"/>
        <v>0.45306570033069599</v>
      </c>
    </row>
    <row r="392" spans="2:35">
      <c r="B392" s="39">
        <f t="shared" si="189"/>
        <v>364</v>
      </c>
      <c r="C392" s="42">
        <f t="shared" si="190"/>
        <v>2.4179376498775702</v>
      </c>
      <c r="D392" s="10">
        <f t="shared" si="191"/>
        <v>3.122062350122107</v>
      </c>
      <c r="E392" s="40">
        <f t="shared" si="192"/>
        <v>24.835875299755784</v>
      </c>
      <c r="F392" s="40">
        <f t="shared" si="193"/>
        <v>31.08</v>
      </c>
      <c r="G392" s="3">
        <f t="shared" si="194"/>
        <v>207.05649880098204</v>
      </c>
      <c r="H392" s="3">
        <f t="shared" si="195"/>
        <v>81.256230789298584</v>
      </c>
      <c r="I392">
        <f t="shared" si="180"/>
        <v>8.1256230789298584E-5</v>
      </c>
      <c r="J392" s="4">
        <f t="shared" si="196"/>
        <v>484.44984642172727</v>
      </c>
      <c r="K392" s="40">
        <f t="shared" si="197"/>
        <v>5.9620024423472167</v>
      </c>
      <c r="L392" s="40">
        <f t="shared" si="181"/>
        <v>3.7997557652783343E-2</v>
      </c>
      <c r="M392" s="10">
        <f t="shared" si="198"/>
        <v>5.0923696054355627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13.883133535117979</v>
      </c>
      <c r="Q392" s="42">
        <f t="shared" si="200"/>
        <v>0.17773503804456758</v>
      </c>
      <c r="R392" s="4">
        <f t="shared" si="201"/>
        <v>56778.699748921521</v>
      </c>
      <c r="S392">
        <f t="shared" si="182"/>
        <v>5.6778699748921524E-5</v>
      </c>
      <c r="T392" s="41">
        <f t="shared" si="183"/>
        <v>1.2302567229296232E-4</v>
      </c>
      <c r="U392" s="42">
        <f t="shared" si="202"/>
        <v>0.1018922156344271</v>
      </c>
      <c r="V392" s="42">
        <f t="shared" si="203"/>
        <v>0.45714631326074506</v>
      </c>
      <c r="W392" s="42">
        <f t="shared" si="204"/>
        <v>0.45308103870124661</v>
      </c>
      <c r="X392" s="42">
        <f t="shared" si="205"/>
        <v>4.0652745594984552E-3</v>
      </c>
      <c r="Y392" s="42">
        <f t="shared" si="179"/>
        <v>1.8994328045667047E-3</v>
      </c>
      <c r="Z392" s="10">
        <f t="shared" si="206"/>
        <v>15.439320665068715</v>
      </c>
      <c r="AA392">
        <f t="shared" si="184"/>
        <v>5092536.0452957889</v>
      </c>
      <c r="AB392" s="10">
        <f t="shared" si="185"/>
        <v>5.0925360452957893</v>
      </c>
      <c r="AC392" s="10">
        <f t="shared" si="186"/>
        <v>4.9915360452957893</v>
      </c>
      <c r="AD392" s="3">
        <f t="shared" si="187"/>
        <v>723.93561208060748</v>
      </c>
      <c r="AI392" s="94">
        <f t="shared" si="188"/>
        <v>0.45308103870124661</v>
      </c>
    </row>
    <row r="393" spans="2:35">
      <c r="B393" s="39">
        <f t="shared" si="189"/>
        <v>365</v>
      </c>
      <c r="C393" s="42">
        <f t="shared" si="190"/>
        <v>2.4245803357288822</v>
      </c>
      <c r="D393" s="10">
        <f t="shared" si="191"/>
        <v>3.1154196642707941</v>
      </c>
      <c r="E393" s="40">
        <f t="shared" si="192"/>
        <v>24.84916067145841</v>
      </c>
      <c r="F393" s="40">
        <f t="shared" si="193"/>
        <v>31.08</v>
      </c>
      <c r="G393" s="3">
        <f t="shared" si="194"/>
        <v>207.00335731417155</v>
      </c>
      <c r="H393" s="3">
        <f t="shared" si="195"/>
        <v>81.256230789298584</v>
      </c>
      <c r="I393">
        <f t="shared" si="180"/>
        <v>8.1256230789298584E-5</v>
      </c>
      <c r="J393" s="4">
        <f t="shared" si="196"/>
        <v>484.96827531726802</v>
      </c>
      <c r="K393" s="40">
        <f t="shared" si="197"/>
        <v>5.9683826164028542</v>
      </c>
      <c r="L393" s="40">
        <f t="shared" si="181"/>
        <v>3.1617383597145832E-2</v>
      </c>
      <c r="M393" s="10">
        <f t="shared" si="198"/>
        <v>5.0925360452957893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13.883278282519436</v>
      </c>
      <c r="Q393" s="42">
        <f t="shared" si="200"/>
        <v>0.17821350470900635</v>
      </c>
      <c r="R393" s="4">
        <f t="shared" si="201"/>
        <v>56656.810854058305</v>
      </c>
      <c r="S393">
        <f t="shared" si="182"/>
        <v>5.6656810854058303E-5</v>
      </c>
      <c r="T393" s="41">
        <f t="shared" si="183"/>
        <v>1.2314756118782553E-4</v>
      </c>
      <c r="U393" s="42">
        <f t="shared" si="202"/>
        <v>0.10167347991815032</v>
      </c>
      <c r="V393" s="42">
        <f t="shared" si="203"/>
        <v>0.45715978255948042</v>
      </c>
      <c r="W393" s="42">
        <f t="shared" si="204"/>
        <v>0.45309614692818917</v>
      </c>
      <c r="X393" s="42">
        <f t="shared" si="205"/>
        <v>4.0636356312912514E-3</v>
      </c>
      <c r="Y393" s="42">
        <f t="shared" si="179"/>
        <v>1.9013771187527031E-3</v>
      </c>
      <c r="Z393" s="10">
        <f t="shared" si="206"/>
        <v>15.439827637777652</v>
      </c>
      <c r="AA393">
        <f t="shared" si="184"/>
        <v>5092699.9496932384</v>
      </c>
      <c r="AB393" s="10">
        <f t="shared" si="185"/>
        <v>5.0926999496932384</v>
      </c>
      <c r="AC393" s="10">
        <f t="shared" si="186"/>
        <v>4.9916999496932384</v>
      </c>
      <c r="AD393" s="3">
        <f t="shared" si="187"/>
        <v>723.95938356682211</v>
      </c>
      <c r="AI393" s="94">
        <f t="shared" si="188"/>
        <v>0.45309614692818917</v>
      </c>
    </row>
    <row r="394" spans="2:35">
      <c r="B394" s="39">
        <f t="shared" si="189"/>
        <v>366</v>
      </c>
      <c r="C394" s="42">
        <f t="shared" si="190"/>
        <v>2.4312230215801942</v>
      </c>
      <c r="D394" s="10">
        <f t="shared" si="191"/>
        <v>3.1087769784194812</v>
      </c>
      <c r="E394" s="40">
        <f t="shared" si="192"/>
        <v>24.862446043161036</v>
      </c>
      <c r="F394" s="40">
        <f t="shared" si="193"/>
        <v>31.08</v>
      </c>
      <c r="G394" s="3">
        <f t="shared" si="194"/>
        <v>206.95021582736106</v>
      </c>
      <c r="H394" s="3">
        <f t="shared" si="195"/>
        <v>81.256230789298584</v>
      </c>
      <c r="I394">
        <f t="shared" si="180"/>
        <v>8.1256230789298584E-5</v>
      </c>
      <c r="J394" s="4">
        <f t="shared" si="196"/>
        <v>485.48698146009036</v>
      </c>
      <c r="K394" s="40">
        <f t="shared" si="197"/>
        <v>5.9747662024710699</v>
      </c>
      <c r="L394" s="40">
        <f t="shared" si="181"/>
        <v>2.5233797528930069E-2</v>
      </c>
      <c r="M394" s="10">
        <f t="shared" si="198"/>
        <v>5.0926999496932384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13.883420821761945</v>
      </c>
      <c r="Q394" s="42">
        <f t="shared" si="200"/>
        <v>0.17869196646109123</v>
      </c>
      <c r="R394" s="4">
        <f t="shared" si="201"/>
        <v>56534.919682974949</v>
      </c>
      <c r="S394">
        <f t="shared" si="182"/>
        <v>5.6534919682974949E-5</v>
      </c>
      <c r="T394" s="41">
        <f t="shared" si="183"/>
        <v>1.2326945235890889E-4</v>
      </c>
      <c r="U394" s="42">
        <f t="shared" si="202"/>
        <v>0.10145474011708269</v>
      </c>
      <c r="V394" s="42">
        <f t="shared" si="203"/>
        <v>0.45717301354700479</v>
      </c>
      <c r="W394" s="42">
        <f t="shared" si="204"/>
        <v>0.45311102500385059</v>
      </c>
      <c r="X394" s="42">
        <f t="shared" si="205"/>
        <v>4.0619885431542047E-3</v>
      </c>
      <c r="Y394" s="42">
        <f t="shared" si="179"/>
        <v>1.9033206249080092E-3</v>
      </c>
      <c r="Z394" s="10">
        <f t="shared" si="206"/>
        <v>15.440326767789466</v>
      </c>
      <c r="AA394">
        <f t="shared" si="184"/>
        <v>5092861.3185448414</v>
      </c>
      <c r="AB394" s="10">
        <f t="shared" si="185"/>
        <v>5.0928613185448413</v>
      </c>
      <c r="AC394" s="10">
        <f t="shared" si="186"/>
        <v>4.9918613185448413</v>
      </c>
      <c r="AD394" s="3">
        <f t="shared" si="187"/>
        <v>723.98278731614812</v>
      </c>
      <c r="AI394" s="94">
        <f t="shared" si="188"/>
        <v>0.45311102500385059</v>
      </c>
    </row>
    <row r="395" spans="2:35">
      <c r="B395" s="39">
        <f t="shared" si="189"/>
        <v>367</v>
      </c>
      <c r="C395" s="42">
        <f t="shared" si="190"/>
        <v>2.4378657074315062</v>
      </c>
      <c r="D395" s="10">
        <f t="shared" si="191"/>
        <v>3.1021342925681683</v>
      </c>
      <c r="E395" s="40">
        <f t="shared" si="192"/>
        <v>24.875731414863662</v>
      </c>
      <c r="F395" s="40">
        <f t="shared" si="193"/>
        <v>31.08</v>
      </c>
      <c r="G395" s="3">
        <f t="shared" si="194"/>
        <v>206.89707434055057</v>
      </c>
      <c r="H395" s="3">
        <f t="shared" si="195"/>
        <v>81.256230789298584</v>
      </c>
      <c r="I395">
        <f t="shared" si="180"/>
        <v>8.1256230789298584E-5</v>
      </c>
      <c r="J395" s="4">
        <f t="shared" si="196"/>
        <v>486.00596485019429</v>
      </c>
      <c r="K395" s="40">
        <f t="shared" si="197"/>
        <v>5.9811532005518657</v>
      </c>
      <c r="L395" s="40">
        <f t="shared" si="181"/>
        <v>1.8846799448134277E-2</v>
      </c>
      <c r="M395" s="10">
        <f t="shared" si="198"/>
        <v>5.0928613185448413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13.88356115291842</v>
      </c>
      <c r="Q395" s="42">
        <f t="shared" si="200"/>
        <v>0.17917042337701844</v>
      </c>
      <c r="R395" s="4">
        <f t="shared" si="201"/>
        <v>56413.026279871461</v>
      </c>
      <c r="S395">
        <f t="shared" si="182"/>
        <v>5.6413026279871464E-5</v>
      </c>
      <c r="T395" s="41">
        <f t="shared" si="183"/>
        <v>1.2339134576201238E-4</v>
      </c>
      <c r="U395" s="42">
        <f t="shared" si="202"/>
        <v>0.10123599631054332</v>
      </c>
      <c r="V395" s="42">
        <f t="shared" si="203"/>
        <v>0.45718600621638511</v>
      </c>
      <c r="W395" s="42">
        <f t="shared" si="204"/>
        <v>0.45312567292069061</v>
      </c>
      <c r="X395" s="42">
        <f t="shared" si="205"/>
        <v>4.060333295694496E-3</v>
      </c>
      <c r="Y395" s="42">
        <f t="shared" si="179"/>
        <v>1.9052633194543039E-3</v>
      </c>
      <c r="Z395" s="10">
        <f t="shared" si="206"/>
        <v>15.440818054849871</v>
      </c>
      <c r="AA395">
        <f t="shared" si="184"/>
        <v>5093020.1517683882</v>
      </c>
      <c r="AB395" s="10">
        <f t="shared" si="185"/>
        <v>5.0930201517683882</v>
      </c>
      <c r="AC395" s="10">
        <f t="shared" si="186"/>
        <v>4.9920201517683882</v>
      </c>
      <c r="AD395" s="3">
        <f t="shared" si="187"/>
        <v>724.00582331666249</v>
      </c>
      <c r="AI395" s="94">
        <f t="shared" si="188"/>
        <v>0.45312567292069061</v>
      </c>
    </row>
    <row r="396" spans="2:35">
      <c r="B396" s="39">
        <f t="shared" si="189"/>
        <v>368</v>
      </c>
      <c r="C396" s="42">
        <f t="shared" si="190"/>
        <v>2.4445083932828182</v>
      </c>
      <c r="D396" s="10">
        <f t="shared" si="191"/>
        <v>3.0954916067168554</v>
      </c>
      <c r="E396" s="40">
        <f t="shared" si="192"/>
        <v>24.889016786566287</v>
      </c>
      <c r="F396" s="40">
        <f t="shared" si="193"/>
        <v>31.08</v>
      </c>
      <c r="G396" s="3">
        <f t="shared" si="194"/>
        <v>206.84393285374009</v>
      </c>
      <c r="H396" s="3">
        <f t="shared" si="195"/>
        <v>81.256230789298584</v>
      </c>
      <c r="I396">
        <f t="shared" si="180"/>
        <v>8.1256230789298584E-5</v>
      </c>
      <c r="J396" s="4">
        <f t="shared" si="196"/>
        <v>486.52522548757975</v>
      </c>
      <c r="K396" s="40">
        <f t="shared" si="197"/>
        <v>5.9875436106452398</v>
      </c>
      <c r="L396" s="40">
        <f t="shared" si="181"/>
        <v>1.2456389354760233E-2</v>
      </c>
      <c r="M396" s="10">
        <f t="shared" si="198"/>
        <v>5.0930201517683882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13.883699276060268</v>
      </c>
      <c r="Q396" s="42">
        <f t="shared" si="200"/>
        <v>0.17964887553297704</v>
      </c>
      <c r="R396" s="4">
        <f t="shared" si="201"/>
        <v>56291.130688947851</v>
      </c>
      <c r="S396">
        <f t="shared" si="182"/>
        <v>5.629113068894785E-5</v>
      </c>
      <c r="T396" s="41">
        <f t="shared" si="183"/>
        <v>1.2351324135293599E-4</v>
      </c>
      <c r="U396" s="42">
        <f t="shared" si="202"/>
        <v>0.10101724857785137</v>
      </c>
      <c r="V396" s="42">
        <f t="shared" si="203"/>
        <v>0.45719876056088504</v>
      </c>
      <c r="W396" s="42">
        <f t="shared" si="204"/>
        <v>0.45314009067124683</v>
      </c>
      <c r="X396" s="42">
        <f t="shared" si="205"/>
        <v>4.0586698896382112E-3</v>
      </c>
      <c r="Y396" s="42">
        <f t="shared" si="179"/>
        <v>1.9072051988133255E-3</v>
      </c>
      <c r="Z396" s="10">
        <f t="shared" si="206"/>
        <v>15.441301498707611</v>
      </c>
      <c r="AA396">
        <f t="shared" si="184"/>
        <v>5093176.4492826462</v>
      </c>
      <c r="AB396" s="10">
        <f t="shared" si="185"/>
        <v>5.0931764492826463</v>
      </c>
      <c r="AC396" s="10">
        <f t="shared" si="186"/>
        <v>4.9921764492826464</v>
      </c>
      <c r="AD396" s="3">
        <f t="shared" si="187"/>
        <v>724.02849155658396</v>
      </c>
      <c r="AI396" s="94">
        <f t="shared" si="188"/>
        <v>0.45314009067124683</v>
      </c>
    </row>
    <row r="397" spans="2:35">
      <c r="B397" s="39">
        <f t="shared" si="189"/>
        <v>369</v>
      </c>
      <c r="C397" s="42">
        <f t="shared" si="190"/>
        <v>2.4511510791341302</v>
      </c>
      <c r="D397" s="10">
        <f t="shared" si="191"/>
        <v>3.0888489208655425</v>
      </c>
      <c r="E397" s="40">
        <f t="shared" si="192"/>
        <v>24.902302158268913</v>
      </c>
      <c r="F397" s="40">
        <f t="shared" si="193"/>
        <v>31.08</v>
      </c>
      <c r="G397" s="3">
        <f t="shared" si="194"/>
        <v>206.7907913669296</v>
      </c>
      <c r="H397" s="3">
        <f t="shared" si="195"/>
        <v>81.256230789298584</v>
      </c>
      <c r="I397">
        <f t="shared" si="180"/>
        <v>8.1256230789298584E-5</v>
      </c>
      <c r="J397" s="4">
        <f t="shared" si="196"/>
        <v>487.04476337224673</v>
      </c>
      <c r="K397" s="40">
        <f t="shared" si="197"/>
        <v>5.9939374327511921</v>
      </c>
      <c r="L397" s="40">
        <f t="shared" si="181"/>
        <v>6.0625672488079374E-3</v>
      </c>
      <c r="M397" s="10">
        <f t="shared" si="198"/>
        <v>5.0931764492826463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13.883835191257498</v>
      </c>
      <c r="Q397" s="42">
        <f t="shared" si="200"/>
        <v>0.18012732300514919</v>
      </c>
      <c r="R397" s="4">
        <f t="shared" si="201"/>
        <v>56169.232954404113</v>
      </c>
      <c r="S397">
        <f t="shared" si="182"/>
        <v>5.6169232954404116E-5</v>
      </c>
      <c r="T397" s="41">
        <f t="shared" si="183"/>
        <v>1.2363513908747971E-4</v>
      </c>
      <c r="U397" s="42">
        <f t="shared" si="202"/>
        <v>0.1007984969983259</v>
      </c>
      <c r="V397" s="42">
        <f t="shared" si="203"/>
        <v>0.45721127657407917</v>
      </c>
      <c r="W397" s="42">
        <f t="shared" si="204"/>
        <v>0.45315427824814547</v>
      </c>
      <c r="X397" s="42">
        <f t="shared" si="205"/>
        <v>4.0569983259337028E-3</v>
      </c>
      <c r="Y397" s="42">
        <f t="shared" si="179"/>
        <v>1.9091462594069751E-3</v>
      </c>
      <c r="Z397" s="10">
        <f t="shared" si="206"/>
        <v>15.441777099115267</v>
      </c>
      <c r="AA397">
        <f t="shared" si="184"/>
        <v>5093330.2110076258</v>
      </c>
      <c r="AB397" s="10">
        <f t="shared" si="185"/>
        <v>5.0933302110076255</v>
      </c>
      <c r="AC397" s="10">
        <f t="shared" si="186"/>
        <v>4.9923302110076255</v>
      </c>
      <c r="AD397" s="3">
        <f t="shared" si="187"/>
        <v>724.05079202431125</v>
      </c>
      <c r="AI397" s="94">
        <f t="shared" si="188"/>
        <v>0.45315427824814547</v>
      </c>
    </row>
    <row r="398" spans="2:35">
      <c r="B398" s="39">
        <f t="shared" si="189"/>
        <v>370</v>
      </c>
      <c r="C398" s="42">
        <f t="shared" si="190"/>
        <v>2.4577937649854422</v>
      </c>
      <c r="D398" s="10">
        <f t="shared" si="191"/>
        <v>3.0822062350142296</v>
      </c>
      <c r="E398" s="40">
        <f t="shared" si="192"/>
        <v>24.915587529971539</v>
      </c>
      <c r="F398" s="40">
        <f t="shared" si="193"/>
        <v>31.08</v>
      </c>
      <c r="G398" s="3">
        <f t="shared" si="194"/>
        <v>206.73764988011911</v>
      </c>
      <c r="H398" s="3">
        <f t="shared" si="195"/>
        <v>81.256230789298584</v>
      </c>
      <c r="I398">
        <f t="shared" si="180"/>
        <v>8.1256230789298584E-5</v>
      </c>
      <c r="J398" s="4">
        <f t="shared" si="196"/>
        <v>487.56457850419537</v>
      </c>
      <c r="K398" s="40">
        <f t="shared" si="197"/>
        <v>6.0003346668697244</v>
      </c>
      <c r="L398" s="40">
        <f t="shared" si="181"/>
        <v>0</v>
      </c>
      <c r="M398" s="10">
        <f t="shared" si="198"/>
        <v>5.0933302110076255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13.883968898578948</v>
      </c>
      <c r="Q398" s="42">
        <f t="shared" si="200"/>
        <v>0.18060576586971019</v>
      </c>
      <c r="R398" s="4">
        <f t="shared" si="201"/>
        <v>56047.33312044022</v>
      </c>
      <c r="S398">
        <f t="shared" si="182"/>
        <v>5.6047333120440223E-5</v>
      </c>
      <c r="T398" s="41">
        <f t="shared" si="183"/>
        <v>1.237570389214436E-4</v>
      </c>
      <c r="U398" s="42">
        <f t="shared" si="202"/>
        <v>0.100579741651286</v>
      </c>
      <c r="V398" s="42">
        <f t="shared" si="203"/>
        <v>0.45722355424950939</v>
      </c>
      <c r="W398" s="42">
        <f t="shared" si="204"/>
        <v>0.45316823564412551</v>
      </c>
      <c r="X398" s="42">
        <f t="shared" si="205"/>
        <v>4.0553186053838841E-3</v>
      </c>
      <c r="Y398" s="42">
        <f t="shared" si="179"/>
        <v>1.9110864976572424E-3</v>
      </c>
      <c r="Z398" s="10">
        <f t="shared" si="206"/>
        <v>15.442244855828601</v>
      </c>
      <c r="AA398">
        <f t="shared" si="184"/>
        <v>5093481.4368643649</v>
      </c>
      <c r="AB398" s="10">
        <f t="shared" si="185"/>
        <v>5.0934814368643648</v>
      </c>
      <c r="AC398" s="10">
        <f t="shared" si="186"/>
        <v>4.9924814368643649</v>
      </c>
      <c r="AD398" s="3">
        <f t="shared" si="187"/>
        <v>724.07272470839234</v>
      </c>
      <c r="AI398" s="94">
        <f t="shared" si="188"/>
        <v>0.45316823564412551</v>
      </c>
    </row>
    <row r="399" spans="2:35">
      <c r="B399" s="39">
        <f t="shared" si="189"/>
        <v>371</v>
      </c>
      <c r="C399" s="42">
        <f t="shared" si="190"/>
        <v>2.4644364508367542</v>
      </c>
      <c r="D399" s="10">
        <f t="shared" si="191"/>
        <v>3.0755635491629167</v>
      </c>
      <c r="E399" s="40">
        <f t="shared" si="192"/>
        <v>24.928872901674165</v>
      </c>
      <c r="F399" s="40">
        <f t="shared" si="193"/>
        <v>31.08</v>
      </c>
      <c r="G399" s="3">
        <f t="shared" si="194"/>
        <v>206.68450839330862</v>
      </c>
      <c r="H399" s="3">
        <f t="shared" si="195"/>
        <v>81.256230789298584</v>
      </c>
      <c r="I399">
        <f t="shared" si="180"/>
        <v>8.1256230789298584E-5</v>
      </c>
      <c r="J399" s="4">
        <f t="shared" si="196"/>
        <v>488.08467088342559</v>
      </c>
      <c r="K399" s="40">
        <f t="shared" si="197"/>
        <v>6.0067353130008359</v>
      </c>
      <c r="L399" s="40">
        <f t="shared" si="181"/>
        <v>0</v>
      </c>
      <c r="M399" s="10">
        <f t="shared" si="198"/>
        <v>5.0934814368643648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13.884100398092095</v>
      </c>
      <c r="Q399" s="42">
        <f t="shared" si="200"/>
        <v>0.18108420420282861</v>
      </c>
      <c r="R399" s="4">
        <f t="shared" si="201"/>
        <v>55925.431231256189</v>
      </c>
      <c r="S399">
        <f t="shared" si="182"/>
        <v>5.5925431231256186E-5</v>
      </c>
      <c r="T399" s="41">
        <f t="shared" si="183"/>
        <v>1.2387894081062765E-4</v>
      </c>
      <c r="U399" s="42">
        <f t="shared" si="202"/>
        <v>0.10036098261605078</v>
      </c>
      <c r="V399" s="42">
        <f t="shared" si="203"/>
        <v>0.4572355935808155</v>
      </c>
      <c r="W399" s="42">
        <f t="shared" si="204"/>
        <v>0.45318196285201967</v>
      </c>
      <c r="X399" s="42">
        <f t="shared" si="205"/>
        <v>4.0536307287958318E-3</v>
      </c>
      <c r="Y399" s="42">
        <f t="shared" si="179"/>
        <v>1.9130259099862052E-3</v>
      </c>
      <c r="Z399" s="10">
        <f t="shared" si="206"/>
        <v>15.442704768606525</v>
      </c>
      <c r="AA399">
        <f t="shared" si="184"/>
        <v>5093630.1267749183</v>
      </c>
      <c r="AB399" s="10">
        <f t="shared" si="185"/>
        <v>5.0936301267749187</v>
      </c>
      <c r="AC399" s="10">
        <f t="shared" si="186"/>
        <v>4.9926301267749187</v>
      </c>
      <c r="AD399" s="3">
        <f t="shared" si="187"/>
        <v>724.09428959752256</v>
      </c>
      <c r="AI399" s="94">
        <f t="shared" si="188"/>
        <v>0.45318196285201967</v>
      </c>
    </row>
    <row r="400" spans="2:35">
      <c r="B400" s="39">
        <f t="shared" si="189"/>
        <v>372</v>
      </c>
      <c r="C400" s="42">
        <f t="shared" si="190"/>
        <v>2.4710791366880662</v>
      </c>
      <c r="D400" s="10">
        <f t="shared" si="191"/>
        <v>3.0689208633116039</v>
      </c>
      <c r="E400" s="40">
        <f t="shared" si="192"/>
        <v>24.942158273376791</v>
      </c>
      <c r="F400" s="40">
        <f t="shared" si="193"/>
        <v>31.08</v>
      </c>
      <c r="G400" s="3">
        <f t="shared" si="194"/>
        <v>206.63136690649813</v>
      </c>
      <c r="H400" s="3">
        <f t="shared" si="195"/>
        <v>81.256230789298584</v>
      </c>
      <c r="I400">
        <f t="shared" si="180"/>
        <v>8.1256230789298584E-5</v>
      </c>
      <c r="J400" s="4">
        <f t="shared" si="196"/>
        <v>488.60504050993728</v>
      </c>
      <c r="K400" s="40">
        <f t="shared" si="197"/>
        <v>6.0131393711445247</v>
      </c>
      <c r="L400" s="40">
        <f t="shared" si="181"/>
        <v>0</v>
      </c>
      <c r="M400" s="10">
        <f t="shared" si="198"/>
        <v>5.0936301267749187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13.884229689863052</v>
      </c>
      <c r="Q400" s="42">
        <f t="shared" si="200"/>
        <v>0.18156263808066642</v>
      </c>
      <c r="R400" s="4">
        <f t="shared" si="201"/>
        <v>55803.527331052042</v>
      </c>
      <c r="S400">
        <f t="shared" si="182"/>
        <v>5.5803527331052042E-5</v>
      </c>
      <c r="T400" s="41">
        <f t="shared" si="183"/>
        <v>1.2400084471083181E-4</v>
      </c>
      <c r="U400" s="42">
        <f t="shared" si="202"/>
        <v>0.10014221997193944</v>
      </c>
      <c r="V400" s="42">
        <f t="shared" si="203"/>
        <v>0.45724739456161423</v>
      </c>
      <c r="W400" s="42">
        <f t="shared" si="204"/>
        <v>0.45319545986475224</v>
      </c>
      <c r="X400" s="42">
        <f t="shared" si="205"/>
        <v>4.0519346968619918E-3</v>
      </c>
      <c r="Y400" s="42">
        <f t="shared" si="179"/>
        <v>1.9149644928159704E-3</v>
      </c>
      <c r="Z400" s="10">
        <f t="shared" si="206"/>
        <v>15.443156837210587</v>
      </c>
      <c r="AA400">
        <f t="shared" si="184"/>
        <v>5093776.2806621948</v>
      </c>
      <c r="AB400" s="10">
        <f t="shared" si="185"/>
        <v>5.0937762806621949</v>
      </c>
      <c r="AC400" s="10">
        <f t="shared" si="186"/>
        <v>4.9927762806621949</v>
      </c>
      <c r="AD400" s="3">
        <f t="shared" si="187"/>
        <v>724.11548668052137</v>
      </c>
      <c r="AI400" s="94">
        <f t="shared" si="188"/>
        <v>0.45319545986475224</v>
      </c>
    </row>
    <row r="401" spans="2:35">
      <c r="B401" s="39">
        <f t="shared" si="189"/>
        <v>373</v>
      </c>
      <c r="C401" s="42">
        <f t="shared" si="190"/>
        <v>2.4777218225393782</v>
      </c>
      <c r="D401" s="10">
        <f t="shared" si="191"/>
        <v>3.062278177460291</v>
      </c>
      <c r="E401" s="40">
        <f t="shared" si="192"/>
        <v>24.955443645079416</v>
      </c>
      <c r="F401" s="40">
        <f t="shared" si="193"/>
        <v>31.08</v>
      </c>
      <c r="G401" s="3">
        <f t="shared" si="194"/>
        <v>206.57822541968764</v>
      </c>
      <c r="H401" s="3">
        <f t="shared" si="195"/>
        <v>81.256230789298584</v>
      </c>
      <c r="I401">
        <f t="shared" si="180"/>
        <v>8.1256230789298584E-5</v>
      </c>
      <c r="J401" s="4">
        <f t="shared" si="196"/>
        <v>489.12568738373056</v>
      </c>
      <c r="K401" s="40">
        <f t="shared" si="197"/>
        <v>6.0195468413007935</v>
      </c>
      <c r="L401" s="40">
        <f t="shared" si="181"/>
        <v>0</v>
      </c>
      <c r="M401" s="10">
        <f t="shared" si="198"/>
        <v>5.0937762806621949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13.884356773956425</v>
      </c>
      <c r="Q401" s="42">
        <f t="shared" si="200"/>
        <v>0.1820410675793791</v>
      </c>
      <c r="R401" s="4">
        <f t="shared" si="201"/>
        <v>55681.621464027739</v>
      </c>
      <c r="S401">
        <f t="shared" si="182"/>
        <v>5.5681621464027738E-5</v>
      </c>
      <c r="T401" s="41">
        <f t="shared" si="183"/>
        <v>1.2412275057785611E-4</v>
      </c>
      <c r="U401" s="42">
        <f t="shared" si="202"/>
        <v>9.9923453798270973E-2</v>
      </c>
      <c r="V401" s="42">
        <f t="shared" si="203"/>
        <v>0.45725895718616888</v>
      </c>
      <c r="W401" s="42">
        <f t="shared" si="204"/>
        <v>0.45320872667532569</v>
      </c>
      <c r="X401" s="42">
        <f t="shared" si="205"/>
        <v>4.0502305108431891E-3</v>
      </c>
      <c r="Y401" s="42">
        <f t="shared" si="179"/>
        <v>1.9169022425689439E-3</v>
      </c>
      <c r="Z401" s="10">
        <f t="shared" si="206"/>
        <v>15.443601061407072</v>
      </c>
      <c r="AA401">
        <f t="shared" si="184"/>
        <v>5093919.8984506363</v>
      </c>
      <c r="AB401" s="10">
        <f t="shared" si="185"/>
        <v>5.0939198984506362</v>
      </c>
      <c r="AC401" s="10">
        <f t="shared" si="186"/>
        <v>4.9929198984506362</v>
      </c>
      <c r="AD401" s="3">
        <f t="shared" si="187"/>
        <v>724.13631594643016</v>
      </c>
      <c r="AI401" s="94">
        <f t="shared" si="188"/>
        <v>0.45320872667532569</v>
      </c>
    </row>
    <row r="402" spans="2:35">
      <c r="B402" s="39">
        <f t="shared" si="189"/>
        <v>374</v>
      </c>
      <c r="C402" s="42">
        <f t="shared" si="190"/>
        <v>2.4843645083906902</v>
      </c>
      <c r="D402" s="10">
        <f t="shared" si="191"/>
        <v>3.0556354916089781</v>
      </c>
      <c r="E402" s="40">
        <f t="shared" si="192"/>
        <v>24.968729016782042</v>
      </c>
      <c r="F402" s="40">
        <f t="shared" si="193"/>
        <v>31.08</v>
      </c>
      <c r="G402" s="3">
        <f t="shared" si="194"/>
        <v>206.52508393287715</v>
      </c>
      <c r="H402" s="3">
        <f t="shared" si="195"/>
        <v>81.256230789298584</v>
      </c>
      <c r="I402">
        <f t="shared" si="180"/>
        <v>8.1256230789298584E-5</v>
      </c>
      <c r="J402" s="4">
        <f t="shared" si="196"/>
        <v>489.64661150480543</v>
      </c>
      <c r="K402" s="40">
        <f t="shared" si="197"/>
        <v>6.0259577234696406</v>
      </c>
      <c r="L402" s="40">
        <f t="shared" si="181"/>
        <v>0</v>
      </c>
      <c r="M402" s="10">
        <f t="shared" si="198"/>
        <v>5.0939198984506362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13.884481650435898</v>
      </c>
      <c r="Q402" s="42">
        <f t="shared" si="200"/>
        <v>0.18251949277511578</v>
      </c>
      <c r="R402" s="4">
        <f t="shared" si="201"/>
        <v>55559.713674383296</v>
      </c>
      <c r="S402">
        <f t="shared" si="182"/>
        <v>5.5559713674383297E-5</v>
      </c>
      <c r="T402" s="41">
        <f t="shared" si="183"/>
        <v>1.2424465836750054E-4</v>
      </c>
      <c r="U402" s="42">
        <f t="shared" si="202"/>
        <v>9.9704684174364538E-2</v>
      </c>
      <c r="V402" s="42">
        <f t="shared" si="203"/>
        <v>0.45727028144822418</v>
      </c>
      <c r="W402" s="42">
        <f t="shared" si="204"/>
        <v>0.45322176327688141</v>
      </c>
      <c r="X402" s="42">
        <f t="shared" si="205"/>
        <v>4.0485181713427743E-3</v>
      </c>
      <c r="Y402" s="42">
        <f t="shared" si="179"/>
        <v>1.9188391556675122E-3</v>
      </c>
      <c r="Z402" s="10">
        <f t="shared" si="206"/>
        <v>15.444037440964424</v>
      </c>
      <c r="AA402">
        <f t="shared" si="184"/>
        <v>5094060.9800653784</v>
      </c>
      <c r="AB402" s="10">
        <f t="shared" si="185"/>
        <v>5.094060980065378</v>
      </c>
      <c r="AC402" s="10">
        <f t="shared" si="186"/>
        <v>4.993060980065378</v>
      </c>
      <c r="AD402" s="3">
        <f t="shared" si="187"/>
        <v>724.15677738439138</v>
      </c>
      <c r="AI402" s="94">
        <f t="shared" si="188"/>
        <v>0.45322176327688141</v>
      </c>
    </row>
    <row r="403" spans="2:35">
      <c r="B403" s="39">
        <f t="shared" si="189"/>
        <v>375</v>
      </c>
      <c r="C403" s="42">
        <f t="shared" si="190"/>
        <v>2.4910071942420022</v>
      </c>
      <c r="D403" s="10">
        <f t="shared" si="191"/>
        <v>3.0489928057576652</v>
      </c>
      <c r="E403" s="40">
        <f t="shared" si="192"/>
        <v>24.982014388484668</v>
      </c>
      <c r="F403" s="40">
        <f t="shared" si="193"/>
        <v>31.08</v>
      </c>
      <c r="G403" s="3">
        <f t="shared" si="194"/>
        <v>206.47194244606666</v>
      </c>
      <c r="H403" s="3">
        <f t="shared" si="195"/>
        <v>81.256230789298584</v>
      </c>
      <c r="I403">
        <f t="shared" si="180"/>
        <v>8.1256230789298584E-5</v>
      </c>
      <c r="J403" s="4">
        <f t="shared" si="196"/>
        <v>490.16781287316178</v>
      </c>
      <c r="K403" s="40">
        <f t="shared" si="197"/>
        <v>6.032372017651066</v>
      </c>
      <c r="L403" s="40">
        <f t="shared" si="181"/>
        <v>0</v>
      </c>
      <c r="M403" s="10">
        <f t="shared" si="198"/>
        <v>5.094060980065378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13.884604319363509</v>
      </c>
      <c r="Q403" s="42">
        <f t="shared" si="200"/>
        <v>0.1829979137440193</v>
      </c>
      <c r="R403" s="4">
        <f t="shared" si="201"/>
        <v>55437.804006318729</v>
      </c>
      <c r="S403">
        <f t="shared" si="182"/>
        <v>5.5437804006318728E-5</v>
      </c>
      <c r="T403" s="41">
        <f t="shared" si="183"/>
        <v>1.2436656803556511E-4</v>
      </c>
      <c r="U403" s="42">
        <f t="shared" si="202"/>
        <v>9.9485911179539269E-2</v>
      </c>
      <c r="V403" s="42">
        <f t="shared" si="203"/>
        <v>0.45728136734196578</v>
      </c>
      <c r="W403" s="42">
        <f t="shared" si="204"/>
        <v>0.45323456966262349</v>
      </c>
      <c r="X403" s="42">
        <f t="shared" si="205"/>
        <v>4.0467976793422955E-3</v>
      </c>
      <c r="Y403" s="42">
        <f t="shared" si="179"/>
        <v>1.9207752285342195E-3</v>
      </c>
      <c r="Z403" s="10">
        <f t="shared" si="206"/>
        <v>15.444465975654611</v>
      </c>
      <c r="AA403">
        <f t="shared" si="184"/>
        <v>5094199.5254326994</v>
      </c>
      <c r="AB403" s="10">
        <f t="shared" si="185"/>
        <v>5.0941995254326997</v>
      </c>
      <c r="AC403" s="10">
        <f t="shared" si="186"/>
        <v>4.9931995254326997</v>
      </c>
      <c r="AD403" s="3">
        <f t="shared" si="187"/>
        <v>724.17687098371277</v>
      </c>
      <c r="AI403" s="94">
        <f t="shared" si="188"/>
        <v>0.45323456966262349</v>
      </c>
    </row>
    <row r="404" spans="2:35">
      <c r="B404" s="39">
        <f t="shared" si="189"/>
        <v>376</v>
      </c>
      <c r="C404" s="42">
        <f t="shared" si="190"/>
        <v>2.4976498800933142</v>
      </c>
      <c r="D404" s="10">
        <f t="shared" si="191"/>
        <v>3.0423501199063523</v>
      </c>
      <c r="E404" s="40">
        <f t="shared" si="192"/>
        <v>24.995299760187294</v>
      </c>
      <c r="F404" s="40">
        <f t="shared" si="193"/>
        <v>31.08</v>
      </c>
      <c r="G404" s="3">
        <f t="shared" si="194"/>
        <v>206.41880095925617</v>
      </c>
      <c r="H404" s="3">
        <f t="shared" si="195"/>
        <v>81.256230789298584</v>
      </c>
      <c r="I404">
        <f t="shared" si="180"/>
        <v>8.1256230789298584E-5</v>
      </c>
      <c r="J404" s="4">
        <f t="shared" si="196"/>
        <v>490.68929148879971</v>
      </c>
      <c r="K404" s="40">
        <f t="shared" si="197"/>
        <v>6.0387897238450705</v>
      </c>
      <c r="L404" s="40">
        <f t="shared" si="181"/>
        <v>0</v>
      </c>
      <c r="M404" s="10">
        <f t="shared" si="198"/>
        <v>5.0941995254326997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13.884724780800047</v>
      </c>
      <c r="Q404" s="42">
        <f t="shared" si="200"/>
        <v>0.18347633056222643</v>
      </c>
      <c r="R404" s="4">
        <f t="shared" si="201"/>
        <v>55315.892504034011</v>
      </c>
      <c r="S404">
        <f t="shared" si="182"/>
        <v>5.5315892504034011E-5</v>
      </c>
      <c r="T404" s="41">
        <f t="shared" si="183"/>
        <v>1.2448847953784982E-4</v>
      </c>
      <c r="U404" s="42">
        <f t="shared" si="202"/>
        <v>9.9267134893114228E-2</v>
      </c>
      <c r="V404" s="42">
        <f t="shared" si="203"/>
        <v>0.45729221486173766</v>
      </c>
      <c r="W404" s="42">
        <f t="shared" si="204"/>
        <v>0.4532471458258604</v>
      </c>
      <c r="X404" s="42">
        <f t="shared" si="205"/>
        <v>4.0450690358772579E-3</v>
      </c>
      <c r="Y404" s="42">
        <f t="shared" si="179"/>
        <v>1.9227104575917921E-3</v>
      </c>
      <c r="Z404" s="10">
        <f t="shared" si="206"/>
        <v>15.444886665253277</v>
      </c>
      <c r="AA404">
        <f t="shared" si="184"/>
        <v>5094335.5344800651</v>
      </c>
      <c r="AB404" s="10">
        <f t="shared" si="185"/>
        <v>5.0943355344800647</v>
      </c>
      <c r="AC404" s="10">
        <f t="shared" si="186"/>
        <v>4.9933355344800647</v>
      </c>
      <c r="AD404" s="3">
        <f t="shared" si="187"/>
        <v>724.19659673387457</v>
      </c>
      <c r="AI404" s="94">
        <f t="shared" si="188"/>
        <v>0.4532471458258604</v>
      </c>
    </row>
    <row r="405" spans="2:35">
      <c r="B405" s="39">
        <f t="shared" si="189"/>
        <v>377</v>
      </c>
      <c r="C405" s="42">
        <f t="shared" si="190"/>
        <v>2.5042925659446262</v>
      </c>
      <c r="D405" s="10">
        <f t="shared" si="191"/>
        <v>3.0357074340550394</v>
      </c>
      <c r="E405" s="40">
        <f t="shared" si="192"/>
        <v>25.008585131889919</v>
      </c>
      <c r="F405" s="40">
        <f t="shared" si="193"/>
        <v>31.08</v>
      </c>
      <c r="G405" s="3">
        <f t="shared" si="194"/>
        <v>206.36565947244569</v>
      </c>
      <c r="H405" s="3">
        <f t="shared" si="195"/>
        <v>81.256230789298584</v>
      </c>
      <c r="I405">
        <f t="shared" si="180"/>
        <v>8.1256230789298584E-5</v>
      </c>
      <c r="J405" s="4">
        <f t="shared" si="196"/>
        <v>491.21104735171929</v>
      </c>
      <c r="K405" s="40">
        <f t="shared" si="197"/>
        <v>6.045210842051655</v>
      </c>
      <c r="L405" s="40">
        <f t="shared" si="181"/>
        <v>0</v>
      </c>
      <c r="M405" s="10">
        <f t="shared" si="198"/>
        <v>5.0943355344800647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13.884843034805076</v>
      </c>
      <c r="Q405" s="42">
        <f t="shared" si="200"/>
        <v>0.18395474330586789</v>
      </c>
      <c r="R405" s="4">
        <f t="shared" si="201"/>
        <v>55193.979211729129</v>
      </c>
      <c r="S405">
        <f t="shared" si="182"/>
        <v>5.5193979211729129E-5</v>
      </c>
      <c r="T405" s="41">
        <f t="shared" si="183"/>
        <v>1.246103928301547E-4</v>
      </c>
      <c r="U405" s="42">
        <f t="shared" si="202"/>
        <v>9.9048355394408497E-2</v>
      </c>
      <c r="V405" s="42">
        <f t="shared" si="203"/>
        <v>0.4573028240018846</v>
      </c>
      <c r="W405" s="42">
        <f t="shared" si="204"/>
        <v>0.45325949176000757</v>
      </c>
      <c r="X405" s="42">
        <f t="shared" si="205"/>
        <v>4.043332241877029E-3</v>
      </c>
      <c r="Y405" s="42">
        <f t="shared" si="179"/>
        <v>1.9246448392630825E-3</v>
      </c>
      <c r="Z405" s="10">
        <f t="shared" si="206"/>
        <v>15.445299509539256</v>
      </c>
      <c r="AA405">
        <f t="shared" si="184"/>
        <v>5094469.0071359714</v>
      </c>
      <c r="AB405" s="10">
        <f t="shared" si="185"/>
        <v>5.0944690071359711</v>
      </c>
      <c r="AC405" s="10">
        <f t="shared" si="186"/>
        <v>4.9934690071359711</v>
      </c>
      <c r="AD405" s="3">
        <f t="shared" si="187"/>
        <v>724.21595462450637</v>
      </c>
      <c r="AI405" s="94">
        <f t="shared" si="188"/>
        <v>0.45325949176000757</v>
      </c>
    </row>
    <row r="406" spans="2:35">
      <c r="B406" s="39">
        <f t="shared" si="189"/>
        <v>378</v>
      </c>
      <c r="C406" s="42">
        <f t="shared" si="190"/>
        <v>2.5109352517959382</v>
      </c>
      <c r="D406" s="10">
        <f t="shared" si="191"/>
        <v>3.0290647482037265</v>
      </c>
      <c r="E406" s="40">
        <f t="shared" si="192"/>
        <v>25.021870503592545</v>
      </c>
      <c r="F406" s="40">
        <f t="shared" si="193"/>
        <v>31.08</v>
      </c>
      <c r="G406" s="3">
        <f t="shared" si="194"/>
        <v>206.3125179856352</v>
      </c>
      <c r="H406" s="3">
        <f t="shared" si="195"/>
        <v>81.256230789298584</v>
      </c>
      <c r="I406">
        <f t="shared" si="180"/>
        <v>8.1256230789298584E-5</v>
      </c>
      <c r="J406" s="4">
        <f t="shared" si="196"/>
        <v>491.73308046192039</v>
      </c>
      <c r="K406" s="40">
        <f t="shared" si="197"/>
        <v>6.0516353722708178</v>
      </c>
      <c r="L406" s="40">
        <f t="shared" si="181"/>
        <v>0</v>
      </c>
      <c r="M406" s="10">
        <f t="shared" si="198"/>
        <v>5.0944690071359711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13.884959081436804</v>
      </c>
      <c r="Q406" s="42">
        <f t="shared" si="200"/>
        <v>0.1844331520510685</v>
      </c>
      <c r="R406" s="4">
        <f t="shared" si="201"/>
        <v>55072.064173604107</v>
      </c>
      <c r="S406">
        <f t="shared" si="182"/>
        <v>5.5072064173604104E-5</v>
      </c>
      <c r="T406" s="41">
        <f t="shared" si="183"/>
        <v>1.2473230786827974E-4</v>
      </c>
      <c r="U406" s="42">
        <f t="shared" si="202"/>
        <v>9.8829572762741236E-2</v>
      </c>
      <c r="V406" s="42">
        <f t="shared" si="203"/>
        <v>0.4573131947567548</v>
      </c>
      <c r="W406" s="42">
        <f t="shared" si="204"/>
        <v>0.45327160745857464</v>
      </c>
      <c r="X406" s="42">
        <f t="shared" si="205"/>
        <v>4.0415872981801604E-3</v>
      </c>
      <c r="Y406" s="42">
        <f t="shared" si="179"/>
        <v>1.9265783699710236E-3</v>
      </c>
      <c r="Z406" s="10">
        <f t="shared" si="206"/>
        <v>15.445704508294162</v>
      </c>
      <c r="AA406">
        <f t="shared" si="184"/>
        <v>5094599.9433298139</v>
      </c>
      <c r="AB406" s="10">
        <f t="shared" si="185"/>
        <v>5.0945999433298139</v>
      </c>
      <c r="AC406" s="10">
        <f t="shared" si="186"/>
        <v>4.9935999433298139</v>
      </c>
      <c r="AD406" s="3">
        <f t="shared" si="187"/>
        <v>724.23494464536827</v>
      </c>
      <c r="AI406" s="94">
        <f t="shared" si="188"/>
        <v>0.45327160745857464</v>
      </c>
    </row>
    <row r="407" spans="2:35">
      <c r="B407" s="39">
        <f t="shared" si="189"/>
        <v>379</v>
      </c>
      <c r="C407" s="42">
        <f t="shared" si="190"/>
        <v>2.5175779376472502</v>
      </c>
      <c r="D407" s="10">
        <f t="shared" si="191"/>
        <v>3.0224220623524136</v>
      </c>
      <c r="E407" s="40">
        <f t="shared" si="192"/>
        <v>25.035155875295171</v>
      </c>
      <c r="F407" s="40">
        <f t="shared" si="193"/>
        <v>31.08</v>
      </c>
      <c r="G407" s="3">
        <f t="shared" si="194"/>
        <v>206.25937649882471</v>
      </c>
      <c r="H407" s="3">
        <f t="shared" si="195"/>
        <v>81.256230789298584</v>
      </c>
      <c r="I407">
        <f t="shared" si="180"/>
        <v>8.1256230789298584E-5</v>
      </c>
      <c r="J407" s="4">
        <f t="shared" si="196"/>
        <v>492.25539081940303</v>
      </c>
      <c r="K407" s="40">
        <f t="shared" si="197"/>
        <v>6.0580633145025589</v>
      </c>
      <c r="L407" s="40">
        <f t="shared" si="181"/>
        <v>0</v>
      </c>
      <c r="M407" s="10">
        <f t="shared" si="198"/>
        <v>5.0945999433298139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13.885072920751982</v>
      </c>
      <c r="Q407" s="42">
        <f t="shared" si="200"/>
        <v>0.18491155687394734</v>
      </c>
      <c r="R407" s="4">
        <f t="shared" si="201"/>
        <v>54950.147433858932</v>
      </c>
      <c r="S407">
        <f t="shared" si="182"/>
        <v>5.4950147433858932E-5</v>
      </c>
      <c r="T407" s="41">
        <f t="shared" si="183"/>
        <v>1.248542246080249E-4</v>
      </c>
      <c r="U407" s="42">
        <f t="shared" si="202"/>
        <v>9.8610787077431539E-2</v>
      </c>
      <c r="V407" s="42">
        <f t="shared" si="203"/>
        <v>0.45732332712103119</v>
      </c>
      <c r="W407" s="42">
        <f t="shared" si="204"/>
        <v>0.45328349291515252</v>
      </c>
      <c r="X407" s="42">
        <f t="shared" si="205"/>
        <v>4.0398342058786674E-3</v>
      </c>
      <c r="Y407" s="42">
        <f t="shared" si="179"/>
        <v>1.9285110461387468E-3</v>
      </c>
      <c r="Z407" s="10">
        <f t="shared" si="206"/>
        <v>15.446101661303285</v>
      </c>
      <c r="AA407">
        <f t="shared" si="184"/>
        <v>5094728.34299218</v>
      </c>
      <c r="AB407" s="10">
        <f t="shared" si="185"/>
        <v>5.0947283429921804</v>
      </c>
      <c r="AC407" s="10">
        <f t="shared" si="186"/>
        <v>4.9937283429921804</v>
      </c>
      <c r="AD407" s="3">
        <f t="shared" si="187"/>
        <v>724.25356678639309</v>
      </c>
      <c r="AI407" s="94">
        <f t="shared" si="188"/>
        <v>0.45328349291515252</v>
      </c>
    </row>
    <row r="408" spans="2:35">
      <c r="B408" s="39">
        <f t="shared" si="189"/>
        <v>380</v>
      </c>
      <c r="C408" s="42">
        <f t="shared" si="190"/>
        <v>2.5242206234985622</v>
      </c>
      <c r="D408" s="10">
        <f t="shared" si="191"/>
        <v>3.0157793765011007</v>
      </c>
      <c r="E408" s="40">
        <f t="shared" si="192"/>
        <v>25.048441246997797</v>
      </c>
      <c r="F408" s="40">
        <f t="shared" si="193"/>
        <v>31.08</v>
      </c>
      <c r="G408" s="3">
        <f t="shared" si="194"/>
        <v>206.20623501201422</v>
      </c>
      <c r="H408" s="3">
        <f t="shared" si="195"/>
        <v>81.256230789298584</v>
      </c>
      <c r="I408">
        <f t="shared" si="180"/>
        <v>8.1256230789298584E-5</v>
      </c>
      <c r="J408" s="4">
        <f t="shared" si="196"/>
        <v>492.77797842416726</v>
      </c>
      <c r="K408" s="40">
        <f t="shared" si="197"/>
        <v>6.064494668746879</v>
      </c>
      <c r="L408" s="40">
        <f t="shared" si="181"/>
        <v>0</v>
      </c>
      <c r="M408" s="10">
        <f t="shared" si="198"/>
        <v>5.0947283429921804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13.885184552806138</v>
      </c>
      <c r="Q408" s="42">
        <f t="shared" si="200"/>
        <v>0.18538995785061779</v>
      </c>
      <c r="R408" s="4">
        <f t="shared" si="201"/>
        <v>54828.229036693607</v>
      </c>
      <c r="S408">
        <f t="shared" si="182"/>
        <v>5.4828229036693607E-5</v>
      </c>
      <c r="T408" s="41">
        <f t="shared" si="183"/>
        <v>1.2497614300519021E-4</v>
      </c>
      <c r="U408" s="42">
        <f t="shared" si="202"/>
        <v>9.8391998417798499E-2</v>
      </c>
      <c r="V408" s="42">
        <f t="shared" si="203"/>
        <v>0.45733322108945296</v>
      </c>
      <c r="W408" s="42">
        <f t="shared" si="204"/>
        <v>0.45329514812344052</v>
      </c>
      <c r="X408" s="42">
        <f t="shared" si="205"/>
        <v>4.0380729660124404E-3</v>
      </c>
      <c r="Y408" s="42">
        <f t="shared" si="179"/>
        <v>1.9304428641895538E-3</v>
      </c>
      <c r="Z408" s="10">
        <f t="shared" si="206"/>
        <v>15.446490968355322</v>
      </c>
      <c r="AA408">
        <f t="shared" si="184"/>
        <v>5094854.2060547518</v>
      </c>
      <c r="AB408" s="10">
        <f t="shared" si="185"/>
        <v>5.0948542060547517</v>
      </c>
      <c r="AC408" s="10">
        <f t="shared" si="186"/>
        <v>4.9938542060547517</v>
      </c>
      <c r="AD408" s="3">
        <f t="shared" si="187"/>
        <v>724.27182103767245</v>
      </c>
      <c r="AI408" s="94">
        <f t="shared" si="188"/>
        <v>0.45329514812344052</v>
      </c>
    </row>
    <row r="409" spans="2:35">
      <c r="B409" s="39">
        <f t="shared" si="189"/>
        <v>381</v>
      </c>
      <c r="C409" s="42">
        <f t="shared" si="190"/>
        <v>2.5308633093498742</v>
      </c>
      <c r="D409" s="10">
        <f t="shared" si="191"/>
        <v>3.0091366906497878</v>
      </c>
      <c r="E409" s="40">
        <f t="shared" si="192"/>
        <v>25.061726618700423</v>
      </c>
      <c r="F409" s="40">
        <f t="shared" si="193"/>
        <v>31.08</v>
      </c>
      <c r="G409" s="3">
        <f t="shared" si="194"/>
        <v>206.15309352520373</v>
      </c>
      <c r="H409" s="3">
        <f t="shared" si="195"/>
        <v>81.256230789298584</v>
      </c>
      <c r="I409">
        <f t="shared" si="180"/>
        <v>8.1256230789298584E-5</v>
      </c>
      <c r="J409" s="4">
        <f t="shared" si="196"/>
        <v>493.30084327621302</v>
      </c>
      <c r="K409" s="40">
        <f t="shared" si="197"/>
        <v>6.0709294350037775</v>
      </c>
      <c r="L409" s="40">
        <f t="shared" si="181"/>
        <v>0</v>
      </c>
      <c r="M409" s="10">
        <f t="shared" si="198"/>
        <v>5.0948542060547517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13.885293977653506</v>
      </c>
      <c r="Q409" s="42">
        <f t="shared" si="200"/>
        <v>0.18586835505718774</v>
      </c>
      <c r="R409" s="4">
        <f t="shared" si="201"/>
        <v>54706.309026308139</v>
      </c>
      <c r="S409">
        <f t="shared" si="182"/>
        <v>5.4706309026308138E-5</v>
      </c>
      <c r="T409" s="41">
        <f t="shared" si="183"/>
        <v>1.250980630155757E-4</v>
      </c>
      <c r="U409" s="42">
        <f t="shared" si="202"/>
        <v>9.8173206863161264E-2</v>
      </c>
      <c r="V409" s="42">
        <f t="shared" si="203"/>
        <v>0.45734287665671197</v>
      </c>
      <c r="W409" s="42">
        <f t="shared" si="204"/>
        <v>0.45330657307723721</v>
      </c>
      <c r="X409" s="42">
        <f t="shared" si="205"/>
        <v>4.0363035794747648E-3</v>
      </c>
      <c r="Y409" s="42">
        <f t="shared" si="179"/>
        <v>1.9323738205468427E-3</v>
      </c>
      <c r="Z409" s="10">
        <f t="shared" si="206"/>
        <v>15.446872429241745</v>
      </c>
      <c r="AA409">
        <f t="shared" si="184"/>
        <v>5094977.5324501125</v>
      </c>
      <c r="AB409" s="10">
        <f t="shared" si="185"/>
        <v>5.0949775324501125</v>
      </c>
      <c r="AC409" s="10">
        <f t="shared" si="186"/>
        <v>4.9939775324501126</v>
      </c>
      <c r="AD409" s="3">
        <f t="shared" si="187"/>
        <v>724.28970738942894</v>
      </c>
      <c r="AI409" s="94">
        <f t="shared" si="188"/>
        <v>0.45330657307723721</v>
      </c>
    </row>
    <row r="410" spans="2:35">
      <c r="B410" s="39">
        <f t="shared" si="189"/>
        <v>382</v>
      </c>
      <c r="C410" s="42">
        <f t="shared" si="190"/>
        <v>2.5375059952011862</v>
      </c>
      <c r="D410" s="10">
        <f t="shared" si="191"/>
        <v>3.0024940047984749</v>
      </c>
      <c r="E410" s="40">
        <f t="shared" si="192"/>
        <v>25.075011990403048</v>
      </c>
      <c r="F410" s="40">
        <f t="shared" si="193"/>
        <v>31.08</v>
      </c>
      <c r="G410" s="3">
        <f t="shared" si="194"/>
        <v>206.09995203839324</v>
      </c>
      <c r="H410" s="3">
        <f t="shared" si="195"/>
        <v>81.256230789298584</v>
      </c>
      <c r="I410">
        <f t="shared" si="180"/>
        <v>8.1256230789298584E-5</v>
      </c>
      <c r="J410" s="4">
        <f t="shared" si="196"/>
        <v>493.82398537554036</v>
      </c>
      <c r="K410" s="40">
        <f t="shared" si="197"/>
        <v>6.0773676132732559</v>
      </c>
      <c r="L410" s="40">
        <f t="shared" si="181"/>
        <v>0</v>
      </c>
      <c r="M410" s="10">
        <f t="shared" si="198"/>
        <v>5.0949775324501125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13.88540119534686</v>
      </c>
      <c r="Q410" s="42">
        <f t="shared" si="200"/>
        <v>0.18634674856975963</v>
      </c>
      <c r="R410" s="4">
        <f t="shared" si="201"/>
        <v>54584.387446902503</v>
      </c>
      <c r="S410">
        <f t="shared" si="182"/>
        <v>5.4584387446902501E-5</v>
      </c>
      <c r="T410" s="41">
        <f t="shared" si="183"/>
        <v>1.2521998459498132E-4</v>
      </c>
      <c r="U410" s="42">
        <f t="shared" si="202"/>
        <v>9.7954412492838872E-2</v>
      </c>
      <c r="V410" s="42">
        <f t="shared" si="203"/>
        <v>0.45735229381796993</v>
      </c>
      <c r="W410" s="42">
        <f t="shared" si="204"/>
        <v>0.45331776777042287</v>
      </c>
      <c r="X410" s="42">
        <f t="shared" si="205"/>
        <v>4.0345260475470601E-3</v>
      </c>
      <c r="Y410" s="42">
        <f t="shared" si="179"/>
        <v>1.9343039116342916E-3</v>
      </c>
      <c r="Z410" s="10">
        <f t="shared" si="206"/>
        <v>15.447246043758229</v>
      </c>
      <c r="AA410">
        <f t="shared" si="184"/>
        <v>5095098.3221122054</v>
      </c>
      <c r="AB410" s="10">
        <f t="shared" si="185"/>
        <v>5.0950983221122055</v>
      </c>
      <c r="AC410" s="10">
        <f t="shared" si="186"/>
        <v>4.9940983221122055</v>
      </c>
      <c r="AD410" s="3">
        <f t="shared" si="187"/>
        <v>724.30722583208205</v>
      </c>
      <c r="AI410" s="94">
        <f t="shared" si="188"/>
        <v>0.45331776777042287</v>
      </c>
    </row>
    <row r="411" spans="2:35">
      <c r="B411" s="39">
        <f t="shared" si="189"/>
        <v>383</v>
      </c>
      <c r="C411" s="42">
        <f t="shared" si="190"/>
        <v>2.5441486810524983</v>
      </c>
      <c r="D411" s="10">
        <f t="shared" si="191"/>
        <v>2.9958513189471621</v>
      </c>
      <c r="E411" s="40">
        <f t="shared" si="192"/>
        <v>25.088297362105674</v>
      </c>
      <c r="F411" s="40">
        <f t="shared" si="193"/>
        <v>31.08</v>
      </c>
      <c r="G411" s="3">
        <f t="shared" si="194"/>
        <v>206.04681055158275</v>
      </c>
      <c r="H411" s="3">
        <f t="shared" si="195"/>
        <v>81.256230789298584</v>
      </c>
      <c r="I411">
        <f t="shared" si="180"/>
        <v>8.1256230789298584E-5</v>
      </c>
      <c r="J411" s="4">
        <f t="shared" si="196"/>
        <v>494.34740472214924</v>
      </c>
      <c r="K411" s="40">
        <f t="shared" si="197"/>
        <v>6.0838092035553117</v>
      </c>
      <c r="L411" s="40">
        <f t="shared" si="181"/>
        <v>0</v>
      </c>
      <c r="M411" s="10">
        <f t="shared" si="198"/>
        <v>5.0950983221122055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13.885506205937901</v>
      </c>
      <c r="Q411" s="42">
        <f t="shared" si="200"/>
        <v>0.18682513846443063</v>
      </c>
      <c r="R411" s="4">
        <f t="shared" si="201"/>
        <v>54462.464342676722</v>
      </c>
      <c r="S411">
        <f t="shared" si="182"/>
        <v>5.4462464342676724E-5</v>
      </c>
      <c r="T411" s="41">
        <f t="shared" si="183"/>
        <v>1.2534190769920712E-4</v>
      </c>
      <c r="U411" s="42">
        <f t="shared" si="202"/>
        <v>9.7735615386150498E-2</v>
      </c>
      <c r="V411" s="42">
        <f t="shared" si="203"/>
        <v>0.45736147256798815</v>
      </c>
      <c r="W411" s="42">
        <f t="shared" si="204"/>
        <v>0.45332873219700154</v>
      </c>
      <c r="X411" s="42">
        <f t="shared" si="205"/>
        <v>4.0327403709866094E-3</v>
      </c>
      <c r="Y411" s="42">
        <f t="shared" si="179"/>
        <v>1.9362331338756034E-3</v>
      </c>
      <c r="Z411" s="10">
        <f t="shared" si="206"/>
        <v>15.447611811702556</v>
      </c>
      <c r="AA411">
        <f t="shared" si="184"/>
        <v>5095216.5749756526</v>
      </c>
      <c r="AB411" s="10">
        <f t="shared" si="185"/>
        <v>5.0952165749756526</v>
      </c>
      <c r="AC411" s="10">
        <f t="shared" si="186"/>
        <v>4.9942165749756526</v>
      </c>
      <c r="AD411" s="3">
        <f t="shared" si="187"/>
        <v>724.32437635614974</v>
      </c>
      <c r="AI411" s="94">
        <f t="shared" si="188"/>
        <v>0.45332873219700154</v>
      </c>
    </row>
    <row r="412" spans="2:35">
      <c r="B412" s="39">
        <f t="shared" si="189"/>
        <v>384</v>
      </c>
      <c r="C412" s="42">
        <f t="shared" si="190"/>
        <v>2.5507913669038103</v>
      </c>
      <c r="D412" s="10">
        <f t="shared" si="191"/>
        <v>2.9892086330958492</v>
      </c>
      <c r="E412" s="40">
        <f t="shared" si="192"/>
        <v>25.1015827338083</v>
      </c>
      <c r="F412" s="40">
        <f t="shared" si="193"/>
        <v>31.08</v>
      </c>
      <c r="G412" s="3">
        <f t="shared" si="194"/>
        <v>205.99366906477226</v>
      </c>
      <c r="H412" s="3">
        <f t="shared" si="195"/>
        <v>81.256230789298584</v>
      </c>
      <c r="I412">
        <f t="shared" si="180"/>
        <v>8.1256230789298584E-5</v>
      </c>
      <c r="J412" s="4">
        <f t="shared" si="196"/>
        <v>494.8711013160397</v>
      </c>
      <c r="K412" s="40">
        <f t="shared" si="197"/>
        <v>6.0902542058499476</v>
      </c>
      <c r="L412" s="40">
        <f t="shared" si="181"/>
        <v>0</v>
      </c>
      <c r="M412" s="10">
        <f t="shared" si="198"/>
        <v>5.0952165749756526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13.885609009476676</v>
      </c>
      <c r="Q412" s="42">
        <f t="shared" si="200"/>
        <v>0.18730352481729268</v>
      </c>
      <c r="R412" s="4">
        <f t="shared" si="201"/>
        <v>54340.539757830767</v>
      </c>
      <c r="S412">
        <f t="shared" si="182"/>
        <v>5.4340539757830768E-5</v>
      </c>
      <c r="T412" s="41">
        <f t="shared" si="183"/>
        <v>1.2546383228405307E-4</v>
      </c>
      <c r="U412" s="42">
        <f t="shared" si="202"/>
        <v>9.7516815622415196E-2</v>
      </c>
      <c r="V412" s="42">
        <f t="shared" si="203"/>
        <v>0.45737041290222707</v>
      </c>
      <c r="W412" s="42">
        <f t="shared" si="204"/>
        <v>0.45333946635103839</v>
      </c>
      <c r="X412" s="42">
        <f t="shared" si="205"/>
        <v>4.0309465511886855E-3</v>
      </c>
      <c r="Y412" s="42">
        <f t="shared" si="179"/>
        <v>1.9381614836948085E-3</v>
      </c>
      <c r="Z412" s="10">
        <f t="shared" si="206"/>
        <v>15.447969732877004</v>
      </c>
      <c r="AA412">
        <f t="shared" si="184"/>
        <v>5095332.2909765299</v>
      </c>
      <c r="AB412" s="10">
        <f t="shared" si="185"/>
        <v>5.09533229097653</v>
      </c>
      <c r="AC412" s="10">
        <f t="shared" si="186"/>
        <v>4.99433229097653</v>
      </c>
      <c r="AD412" s="3">
        <f t="shared" si="187"/>
        <v>724.34115895236107</v>
      </c>
      <c r="AI412" s="94">
        <f t="shared" si="188"/>
        <v>0.45333946635103839</v>
      </c>
    </row>
    <row r="413" spans="2:35">
      <c r="B413" s="39">
        <f t="shared" si="189"/>
        <v>385</v>
      </c>
      <c r="C413" s="42">
        <f t="shared" si="190"/>
        <v>2.5574340527551223</v>
      </c>
      <c r="D413" s="10">
        <f t="shared" si="191"/>
        <v>2.9825659472445363</v>
      </c>
      <c r="E413" s="40">
        <f t="shared" si="192"/>
        <v>25.114868105510926</v>
      </c>
      <c r="F413" s="40">
        <f t="shared" si="193"/>
        <v>31.08</v>
      </c>
      <c r="G413" s="3">
        <f t="shared" si="194"/>
        <v>205.94052757796177</v>
      </c>
      <c r="H413" s="3">
        <f t="shared" si="195"/>
        <v>81.256230789298584</v>
      </c>
      <c r="I413">
        <f t="shared" si="180"/>
        <v>8.1256230789298584E-5</v>
      </c>
      <c r="J413" s="4">
        <f t="shared" si="196"/>
        <v>495.39507515721164</v>
      </c>
      <c r="K413" s="40">
        <f t="shared" si="197"/>
        <v>6.0967026201571608</v>
      </c>
      <c r="L413" s="40">
        <f t="shared" si="181"/>
        <v>0</v>
      </c>
      <c r="M413" s="10">
        <f t="shared" si="198"/>
        <v>5.09533229097653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13.885709606012247</v>
      </c>
      <c r="Q413" s="42">
        <f t="shared" si="200"/>
        <v>0.1877819077044327</v>
      </c>
      <c r="R413" s="4">
        <f t="shared" si="201"/>
        <v>54218.613736564679</v>
      </c>
      <c r="S413">
        <f t="shared" si="182"/>
        <v>5.4218613736564677E-5</v>
      </c>
      <c r="T413" s="41">
        <f t="shared" si="183"/>
        <v>1.2558575830531914E-4</v>
      </c>
      <c r="U413" s="42">
        <f t="shared" si="202"/>
        <v>9.7298013280952125E-2</v>
      </c>
      <c r="V413" s="42">
        <f t="shared" si="203"/>
        <v>0.45737911481566967</v>
      </c>
      <c r="W413" s="42">
        <f t="shared" si="204"/>
        <v>0.45334997022673118</v>
      </c>
      <c r="X413" s="42">
        <f t="shared" si="205"/>
        <v>4.0291445889384936E-3</v>
      </c>
      <c r="Y413" s="42">
        <f t="shared" si="179"/>
        <v>1.9400889575159695E-3</v>
      </c>
      <c r="Z413" s="10">
        <f t="shared" si="206"/>
        <v>15.448319807085941</v>
      </c>
      <c r="AA413">
        <f t="shared" si="184"/>
        <v>5095445.4700515904</v>
      </c>
      <c r="AB413" s="10">
        <f t="shared" si="185"/>
        <v>5.0954454700515903</v>
      </c>
      <c r="AC413" s="10">
        <f t="shared" si="186"/>
        <v>4.9944454700515903</v>
      </c>
      <c r="AD413" s="3">
        <f t="shared" si="187"/>
        <v>724.35757361154322</v>
      </c>
      <c r="AI413" s="94">
        <f t="shared" si="188"/>
        <v>0.45334997022673118</v>
      </c>
    </row>
    <row r="414" spans="2:35">
      <c r="B414" s="39">
        <f t="shared" si="189"/>
        <v>386</v>
      </c>
      <c r="C414" s="42">
        <f t="shared" si="190"/>
        <v>2.5640767386064343</v>
      </c>
      <c r="D414" s="10">
        <f t="shared" si="191"/>
        <v>2.9759232613932234</v>
      </c>
      <c r="E414" s="40">
        <f t="shared" si="192"/>
        <v>25.128153477213552</v>
      </c>
      <c r="F414" s="40">
        <f t="shared" si="193"/>
        <v>31.08</v>
      </c>
      <c r="G414" s="3">
        <f t="shared" si="194"/>
        <v>205.88738609115128</v>
      </c>
      <c r="H414" s="3">
        <f t="shared" si="195"/>
        <v>81.256230789298584</v>
      </c>
      <c r="I414">
        <f t="shared" si="180"/>
        <v>8.1256230789298584E-5</v>
      </c>
      <c r="J414" s="4">
        <f t="shared" si="196"/>
        <v>495.91932624566533</v>
      </c>
      <c r="K414" s="40">
        <f t="shared" si="197"/>
        <v>6.1031544464769549</v>
      </c>
      <c r="L414" s="40">
        <f t="shared" si="181"/>
        <v>0</v>
      </c>
      <c r="M414" s="10">
        <f t="shared" si="198"/>
        <v>5.0954454700515903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13.885807995592016</v>
      </c>
      <c r="Q414" s="42">
        <f t="shared" si="200"/>
        <v>0.18826028720193264</v>
      </c>
      <c r="R414" s="4">
        <f t="shared" si="201"/>
        <v>54096.686323078386</v>
      </c>
      <c r="S414">
        <f t="shared" si="182"/>
        <v>5.4096686323078385E-5</v>
      </c>
      <c r="T414" s="41">
        <f t="shared" si="183"/>
        <v>1.2570768571880544E-4</v>
      </c>
      <c r="U414" s="42">
        <f t="shared" si="202"/>
        <v>9.7079208441080311E-2</v>
      </c>
      <c r="V414" s="42">
        <f t="shared" si="203"/>
        <v>0.45738757830407539</v>
      </c>
      <c r="W414" s="42">
        <f t="shared" si="204"/>
        <v>0.45336024381833856</v>
      </c>
      <c r="X414" s="42">
        <f t="shared" si="205"/>
        <v>4.0273344857368332E-3</v>
      </c>
      <c r="Y414" s="42">
        <f t="shared" ref="Y414:Y477" si="209">IF((X414*(Q414-Q413)+Y413)&lt;0,0,X414*(Q414-Q413)+Y413)</f>
        <v>1.9420155517635204E-3</v>
      </c>
      <c r="Z414" s="10">
        <f t="shared" si="206"/>
        <v>15.44866203413847</v>
      </c>
      <c r="AA414">
        <f t="shared" si="184"/>
        <v>5095556.1121391179</v>
      </c>
      <c r="AB414" s="10">
        <f t="shared" si="185"/>
        <v>5.0955561121391177</v>
      </c>
      <c r="AC414" s="10">
        <f t="shared" si="186"/>
        <v>4.9945561121391178</v>
      </c>
      <c r="AD414" s="3">
        <f t="shared" si="187"/>
        <v>724.37362032474516</v>
      </c>
      <c r="AI414" s="94">
        <f t="shared" si="188"/>
        <v>0.45336024381833856</v>
      </c>
    </row>
    <row r="415" spans="2:35">
      <c r="B415" s="39">
        <f t="shared" si="189"/>
        <v>387</v>
      </c>
      <c r="C415" s="42">
        <f t="shared" si="190"/>
        <v>2.5707194244577463</v>
      </c>
      <c r="D415" s="10">
        <f t="shared" si="191"/>
        <v>2.9692805755419105</v>
      </c>
      <c r="E415" s="40">
        <f t="shared" si="192"/>
        <v>25.141438848916177</v>
      </c>
      <c r="F415" s="40">
        <f t="shared" si="193"/>
        <v>31.08</v>
      </c>
      <c r="G415" s="3">
        <f t="shared" si="194"/>
        <v>205.8342446043408</v>
      </c>
      <c r="H415" s="3">
        <f t="shared" si="195"/>
        <v>81.256230789298584</v>
      </c>
      <c r="I415">
        <f t="shared" si="180"/>
        <v>8.1256230789298584E-5</v>
      </c>
      <c r="J415" s="4">
        <f t="shared" si="196"/>
        <v>496.44385458140039</v>
      </c>
      <c r="K415" s="40">
        <f t="shared" si="197"/>
        <v>6.1096096848093264</v>
      </c>
      <c r="L415" s="40">
        <f t="shared" si="181"/>
        <v>0</v>
      </c>
      <c r="M415" s="10">
        <f t="shared" si="198"/>
        <v>5.0955561121391177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13.885904178262466</v>
      </c>
      <c r="Q415" s="42">
        <f t="shared" si="200"/>
        <v>0.18873866338586964</v>
      </c>
      <c r="R415" s="4">
        <f t="shared" si="201"/>
        <v>53974.757561571969</v>
      </c>
      <c r="S415">
        <f t="shared" si="182"/>
        <v>5.3974757561571967E-5</v>
      </c>
      <c r="T415" s="41">
        <f t="shared" si="183"/>
        <v>1.2582961448031187E-4</v>
      </c>
      <c r="U415" s="42">
        <f t="shared" si="202"/>
        <v>9.6860401182118958E-2</v>
      </c>
      <c r="V415" s="42">
        <f t="shared" si="203"/>
        <v>0.45739580336249863</v>
      </c>
      <c r="W415" s="42">
        <f t="shared" si="204"/>
        <v>0.4533702871202584</v>
      </c>
      <c r="X415" s="42">
        <f t="shared" si="205"/>
        <v>4.0255162422402346E-3</v>
      </c>
      <c r="Y415" s="42">
        <f t="shared" si="209"/>
        <v>1.9439412628618597E-3</v>
      </c>
      <c r="Z415" s="10">
        <f t="shared" si="206"/>
        <v>15.448996413845181</v>
      </c>
      <c r="AA415">
        <f t="shared" si="184"/>
        <v>5095664.2171778735</v>
      </c>
      <c r="AB415" s="10">
        <f t="shared" si="185"/>
        <v>5.0956642171778732</v>
      </c>
      <c r="AC415" s="10">
        <f t="shared" si="186"/>
        <v>4.9946642171778732</v>
      </c>
      <c r="AD415" s="3">
        <f t="shared" si="187"/>
        <v>724.38929908308535</v>
      </c>
      <c r="AI415" s="94">
        <f t="shared" si="188"/>
        <v>0.4533702871202584</v>
      </c>
    </row>
    <row r="416" spans="2:35">
      <c r="B416" s="39">
        <f t="shared" si="189"/>
        <v>388</v>
      </c>
      <c r="C416" s="42">
        <f t="shared" si="190"/>
        <v>2.5773621103090583</v>
      </c>
      <c r="D416" s="10">
        <f t="shared" si="191"/>
        <v>2.9626378896905976</v>
      </c>
      <c r="E416" s="40">
        <f t="shared" si="192"/>
        <v>25.154724220618803</v>
      </c>
      <c r="F416" s="40">
        <f t="shared" si="193"/>
        <v>31.08</v>
      </c>
      <c r="G416" s="3">
        <f t="shared" si="194"/>
        <v>205.78110311753031</v>
      </c>
      <c r="H416" s="3">
        <f t="shared" si="195"/>
        <v>81.256230789298584</v>
      </c>
      <c r="I416">
        <f t="shared" si="180"/>
        <v>8.1256230789298584E-5</v>
      </c>
      <c r="J416" s="4">
        <f t="shared" si="196"/>
        <v>496.96866016441709</v>
      </c>
      <c r="K416" s="40">
        <f t="shared" si="197"/>
        <v>6.1160683351542771</v>
      </c>
      <c r="L416" s="40">
        <f t="shared" si="181"/>
        <v>0</v>
      </c>
      <c r="M416" s="10">
        <f t="shared" si="198"/>
        <v>5.0956642171778732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13.885998154068254</v>
      </c>
      <c r="Q416" s="42">
        <f t="shared" si="200"/>
        <v>0.18921703633231612</v>
      </c>
      <c r="R416" s="4">
        <f t="shared" si="201"/>
        <v>53852.827496245372</v>
      </c>
      <c r="S416">
        <f t="shared" si="182"/>
        <v>5.3852827496245373E-5</v>
      </c>
      <c r="T416" s="41">
        <f t="shared" si="183"/>
        <v>1.2595154454563847E-4</v>
      </c>
      <c r="U416" s="42">
        <f t="shared" si="202"/>
        <v>9.6641591583387129E-2</v>
      </c>
      <c r="V416" s="42">
        <f t="shared" si="203"/>
        <v>0.4574037899869155</v>
      </c>
      <c r="W416" s="42">
        <f t="shared" si="204"/>
        <v>0.45338010012693192</v>
      </c>
      <c r="X416" s="42">
        <f t="shared" si="205"/>
        <v>4.0236898599835813E-3</v>
      </c>
      <c r="Y416" s="42">
        <f t="shared" si="209"/>
        <v>1.9458660872357669E-3</v>
      </c>
      <c r="Z416" s="10">
        <f t="shared" si="206"/>
        <v>15.449322946021384</v>
      </c>
      <c r="AA416">
        <f t="shared" si="184"/>
        <v>5095769.7851081491</v>
      </c>
      <c r="AB416" s="10">
        <f t="shared" si="185"/>
        <v>5.0957697851081489</v>
      </c>
      <c r="AC416" s="10">
        <f t="shared" si="186"/>
        <v>4.994769785108149</v>
      </c>
      <c r="AD416" s="3">
        <f t="shared" si="187"/>
        <v>724.40460987790414</v>
      </c>
      <c r="AI416" s="94">
        <f t="shared" si="188"/>
        <v>0.45338010012693192</v>
      </c>
    </row>
    <row r="417" spans="2:35">
      <c r="B417" s="39">
        <f t="shared" si="189"/>
        <v>389</v>
      </c>
      <c r="C417" s="42">
        <f t="shared" si="190"/>
        <v>2.5840047961603703</v>
      </c>
      <c r="D417" s="10">
        <f t="shared" si="191"/>
        <v>2.9559952038392847</v>
      </c>
      <c r="E417" s="40">
        <f t="shared" si="192"/>
        <v>25.168009592321429</v>
      </c>
      <c r="F417" s="40">
        <f t="shared" si="193"/>
        <v>31.08</v>
      </c>
      <c r="G417" s="3">
        <f t="shared" si="194"/>
        <v>205.72796163071982</v>
      </c>
      <c r="H417" s="3">
        <f t="shared" si="195"/>
        <v>81.256230789298584</v>
      </c>
      <c r="I417">
        <f t="shared" si="180"/>
        <v>8.1256230789298584E-5</v>
      </c>
      <c r="J417" s="4">
        <f t="shared" si="196"/>
        <v>497.49374299471532</v>
      </c>
      <c r="K417" s="40">
        <f t="shared" si="197"/>
        <v>6.1225303975118059</v>
      </c>
      <c r="L417" s="40">
        <f t="shared" si="181"/>
        <v>0</v>
      </c>
      <c r="M417" s="10">
        <f t="shared" si="198"/>
        <v>5.0957697851081489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13.886089923053111</v>
      </c>
      <c r="Q417" s="42">
        <f t="shared" si="200"/>
        <v>0.18969540611733993</v>
      </c>
      <c r="R417" s="4">
        <f t="shared" si="201"/>
        <v>53730.896171298606</v>
      </c>
      <c r="S417">
        <f t="shared" si="182"/>
        <v>5.3730896171298603E-5</v>
      </c>
      <c r="T417" s="41">
        <f t="shared" si="183"/>
        <v>1.2607347587058522E-4</v>
      </c>
      <c r="U417" s="42">
        <f t="shared" si="202"/>
        <v>9.6422779724203905E-2</v>
      </c>
      <c r="V417" s="42">
        <f t="shared" si="203"/>
        <v>0.45741153817299823</v>
      </c>
      <c r="W417" s="42">
        <f t="shared" si="204"/>
        <v>0.45338968283293929</v>
      </c>
      <c r="X417" s="42">
        <f t="shared" si="205"/>
        <v>4.0218553400589441E-3</v>
      </c>
      <c r="Y417" s="42">
        <f t="shared" si="209"/>
        <v>1.9477900213101878E-3</v>
      </c>
      <c r="Z417" s="10">
        <f t="shared" si="206"/>
        <v>15.449641630485383</v>
      </c>
      <c r="AA417">
        <f t="shared" si="184"/>
        <v>5095872.8158712005</v>
      </c>
      <c r="AB417" s="10">
        <f t="shared" si="185"/>
        <v>5.0958728158712008</v>
      </c>
      <c r="AC417" s="10">
        <f t="shared" si="186"/>
        <v>4.9948728158712008</v>
      </c>
      <c r="AD417" s="3">
        <f t="shared" si="187"/>
        <v>724.41955270068172</v>
      </c>
      <c r="AI417" s="94">
        <f t="shared" si="188"/>
        <v>0.45338968283293929</v>
      </c>
    </row>
    <row r="418" spans="2:35">
      <c r="B418" s="39">
        <f t="shared" si="189"/>
        <v>390</v>
      </c>
      <c r="C418" s="42">
        <f t="shared" si="190"/>
        <v>2.5906474820116823</v>
      </c>
      <c r="D418" s="10">
        <f t="shared" si="191"/>
        <v>2.9493525179879718</v>
      </c>
      <c r="E418" s="40">
        <f t="shared" si="192"/>
        <v>25.181294964024055</v>
      </c>
      <c r="F418" s="40">
        <f t="shared" si="193"/>
        <v>31.08</v>
      </c>
      <c r="G418" s="3">
        <f t="shared" si="194"/>
        <v>205.67482014390933</v>
      </c>
      <c r="H418" s="3">
        <f t="shared" si="195"/>
        <v>81.256230789298584</v>
      </c>
      <c r="I418">
        <f t="shared" si="180"/>
        <v>8.1256230789298584E-5</v>
      </c>
      <c r="J418" s="4">
        <f t="shared" si="196"/>
        <v>498.01910307229514</v>
      </c>
      <c r="K418" s="40">
        <f t="shared" si="197"/>
        <v>6.1289958718819149</v>
      </c>
      <c r="L418" s="40">
        <f t="shared" si="181"/>
        <v>0</v>
      </c>
      <c r="M418" s="10">
        <f t="shared" si="198"/>
        <v>5.0958728158712008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13.886179485259371</v>
      </c>
      <c r="Q418" s="42">
        <f t="shared" si="200"/>
        <v>0.1901737728170044</v>
      </c>
      <c r="R418" s="4">
        <f t="shared" si="201"/>
        <v>53608.96363093167</v>
      </c>
      <c r="S418">
        <f t="shared" si="182"/>
        <v>5.3608963630931668E-5</v>
      </c>
      <c r="T418" s="41">
        <f t="shared" si="183"/>
        <v>1.2619540841095217E-4</v>
      </c>
      <c r="U418" s="42">
        <f t="shared" si="202"/>
        <v>9.6203965683888421E-2</v>
      </c>
      <c r="V418" s="42">
        <f t="shared" si="203"/>
        <v>0.45741904791650673</v>
      </c>
      <c r="W418" s="42">
        <f t="shared" si="204"/>
        <v>0.453399035232948</v>
      </c>
      <c r="X418" s="42">
        <f t="shared" si="205"/>
        <v>4.0200126835587269E-3</v>
      </c>
      <c r="Y418" s="42">
        <f t="shared" si="209"/>
        <v>1.9497130615102312E-3</v>
      </c>
      <c r="Z418" s="10">
        <f t="shared" si="206"/>
        <v>15.449952467058386</v>
      </c>
      <c r="AA418">
        <f t="shared" si="184"/>
        <v>5095973.3094092263</v>
      </c>
      <c r="AB418" s="10">
        <f t="shared" si="185"/>
        <v>5.0959733094092261</v>
      </c>
      <c r="AC418" s="10">
        <f t="shared" si="186"/>
        <v>4.9949733094092261</v>
      </c>
      <c r="AD418" s="3">
        <f t="shared" si="187"/>
        <v>724.43412754303495</v>
      </c>
      <c r="AI418" s="94">
        <f t="shared" si="188"/>
        <v>0.453399035232948</v>
      </c>
    </row>
    <row r="419" spans="2:35">
      <c r="B419" s="39">
        <f t="shared" si="189"/>
        <v>391</v>
      </c>
      <c r="C419" s="42">
        <f t="shared" si="190"/>
        <v>2.5972901678629943</v>
      </c>
      <c r="D419" s="10">
        <f t="shared" si="191"/>
        <v>2.9427098321366589</v>
      </c>
      <c r="E419" s="40">
        <f t="shared" si="192"/>
        <v>25.19458033572668</v>
      </c>
      <c r="F419" s="40">
        <f t="shared" si="193"/>
        <v>31.08</v>
      </c>
      <c r="G419" s="3">
        <f t="shared" si="194"/>
        <v>205.62167865709884</v>
      </c>
      <c r="H419" s="3">
        <f t="shared" si="195"/>
        <v>81.256230789298584</v>
      </c>
      <c r="I419">
        <f t="shared" si="180"/>
        <v>8.1256230789298584E-5</v>
      </c>
      <c r="J419" s="4">
        <f t="shared" si="196"/>
        <v>498.54474039715654</v>
      </c>
      <c r="K419" s="40">
        <f t="shared" si="197"/>
        <v>6.135464758264602</v>
      </c>
      <c r="L419" s="40">
        <f t="shared" si="181"/>
        <v>0</v>
      </c>
      <c r="M419" s="10">
        <f t="shared" si="198"/>
        <v>5.0959733094092261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13.886266840727927</v>
      </c>
      <c r="Q419" s="42">
        <f t="shared" si="200"/>
        <v>0.19065213650736856</v>
      </c>
      <c r="R419" s="4">
        <f t="shared" si="201"/>
        <v>53487.029919344561</v>
      </c>
      <c r="S419">
        <f t="shared" si="182"/>
        <v>5.3487029919344561E-5</v>
      </c>
      <c r="T419" s="41">
        <f t="shared" si="183"/>
        <v>1.2631734212253926E-4</v>
      </c>
      <c r="U419" s="42">
        <f t="shared" si="202"/>
        <v>9.5985149541759782E-2</v>
      </c>
      <c r="V419" s="42">
        <f t="shared" si="203"/>
        <v>0.45742631921344323</v>
      </c>
      <c r="W419" s="42">
        <f t="shared" si="204"/>
        <v>0.45340815732171136</v>
      </c>
      <c r="X419" s="42">
        <f t="shared" si="205"/>
        <v>4.0181618917318751E-3</v>
      </c>
      <c r="Y419" s="42">
        <f t="shared" si="209"/>
        <v>1.9516352042612407E-3</v>
      </c>
      <c r="Z419" s="10">
        <f t="shared" si="206"/>
        <v>15.450255455565063</v>
      </c>
      <c r="AA419">
        <f t="shared" si="184"/>
        <v>5096071.2656655395</v>
      </c>
      <c r="AB419" s="10">
        <f t="shared" si="185"/>
        <v>5.0960712656655396</v>
      </c>
      <c r="AC419" s="10">
        <f t="shared" si="186"/>
        <v>4.9950712656655396</v>
      </c>
      <c r="AD419" s="3">
        <f t="shared" si="187"/>
        <v>724.44833439674255</v>
      </c>
      <c r="AI419" s="94">
        <f t="shared" si="188"/>
        <v>0.45340815732171136</v>
      </c>
    </row>
    <row r="420" spans="2:35">
      <c r="B420" s="39">
        <f t="shared" si="189"/>
        <v>392</v>
      </c>
      <c r="C420" s="42">
        <f t="shared" si="190"/>
        <v>2.6039328537143063</v>
      </c>
      <c r="D420" s="10">
        <f t="shared" si="191"/>
        <v>2.936067146285346</v>
      </c>
      <c r="E420" s="40">
        <f t="shared" si="192"/>
        <v>25.207865707429306</v>
      </c>
      <c r="F420" s="40">
        <f t="shared" si="193"/>
        <v>31.08</v>
      </c>
      <c r="G420" s="3">
        <f t="shared" si="194"/>
        <v>205.56853717028835</v>
      </c>
      <c r="H420" s="3">
        <f t="shared" si="195"/>
        <v>81.256230789298584</v>
      </c>
      <c r="I420">
        <f t="shared" si="180"/>
        <v>8.1256230789298584E-5</v>
      </c>
      <c r="J420" s="4">
        <f t="shared" si="196"/>
        <v>499.07065496929954</v>
      </c>
      <c r="K420" s="40">
        <f t="shared" si="197"/>
        <v>6.1419370566598683</v>
      </c>
      <c r="L420" s="40">
        <f t="shared" si="181"/>
        <v>0</v>
      </c>
      <c r="M420" s="10">
        <f t="shared" si="198"/>
        <v>5.0960712656655396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13.886351989498406</v>
      </c>
      <c r="Q420" s="42">
        <f t="shared" si="200"/>
        <v>0.19113049726448716</v>
      </c>
      <c r="R420" s="4">
        <f t="shared" si="201"/>
        <v>53365.095080737272</v>
      </c>
      <c r="S420">
        <f t="shared" si="182"/>
        <v>5.3365095080737271E-5</v>
      </c>
      <c r="T420" s="41">
        <f t="shared" si="183"/>
        <v>1.2643927696114656E-4</v>
      </c>
      <c r="U420" s="42">
        <f t="shared" si="202"/>
        <v>9.5766331377137054E-2</v>
      </c>
      <c r="V420" s="42">
        <f t="shared" si="203"/>
        <v>0.45743335206001373</v>
      </c>
      <c r="W420" s="42">
        <f t="shared" si="204"/>
        <v>0.45341704909408365</v>
      </c>
      <c r="X420" s="42">
        <f t="shared" si="205"/>
        <v>4.0163029659300853E-3</v>
      </c>
      <c r="Y420" s="42">
        <f t="shared" si="209"/>
        <v>1.9535564459888409E-3</v>
      </c>
      <c r="Z420" s="10">
        <f t="shared" si="206"/>
        <v>15.450550595833823</v>
      </c>
      <c r="AA420">
        <f t="shared" si="184"/>
        <v>5096166.6845846679</v>
      </c>
      <c r="AB420" s="10">
        <f t="shared" si="185"/>
        <v>5.0961666845846683</v>
      </c>
      <c r="AC420" s="10">
        <f t="shared" si="186"/>
        <v>4.9951666845846683</v>
      </c>
      <c r="AD420" s="3">
        <f t="shared" si="187"/>
        <v>724.46217325375892</v>
      </c>
      <c r="AI420" s="94">
        <f t="shared" si="188"/>
        <v>0.45341704909408365</v>
      </c>
    </row>
    <row r="421" spans="2:35">
      <c r="B421" s="39">
        <f t="shared" si="189"/>
        <v>393</v>
      </c>
      <c r="C421" s="42">
        <f t="shared" si="190"/>
        <v>2.6105755395656183</v>
      </c>
      <c r="D421" s="10">
        <f t="shared" si="191"/>
        <v>2.9294244604340332</v>
      </c>
      <c r="E421" s="40">
        <f t="shared" si="192"/>
        <v>25.221151079131932</v>
      </c>
      <c r="F421" s="40">
        <f t="shared" si="193"/>
        <v>31.08</v>
      </c>
      <c r="G421" s="3">
        <f t="shared" si="194"/>
        <v>205.51539568347786</v>
      </c>
      <c r="H421" s="3">
        <f t="shared" si="195"/>
        <v>81.256230789298584</v>
      </c>
      <c r="I421">
        <f t="shared" si="180"/>
        <v>8.1256230789298584E-5</v>
      </c>
      <c r="J421" s="4">
        <f t="shared" si="196"/>
        <v>499.59684678872401</v>
      </c>
      <c r="K421" s="40">
        <f t="shared" si="197"/>
        <v>6.1484127670677129</v>
      </c>
      <c r="L421" s="40">
        <f t="shared" si="181"/>
        <v>0</v>
      </c>
      <c r="M421" s="10">
        <f t="shared" si="198"/>
        <v>5.0961666845846683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13.886434931609234</v>
      </c>
      <c r="Q421" s="42">
        <f t="shared" si="200"/>
        <v>0.1916088551644109</v>
      </c>
      <c r="R421" s="4">
        <f t="shared" si="201"/>
        <v>53243.159159309827</v>
      </c>
      <c r="S421">
        <f t="shared" si="182"/>
        <v>5.3243159159309828E-5</v>
      </c>
      <c r="T421" s="41">
        <f t="shared" si="183"/>
        <v>1.2656121288257401E-4</v>
      </c>
      <c r="U421" s="42">
        <f t="shared" si="202"/>
        <v>9.5547511269339441E-2</v>
      </c>
      <c r="V421" s="42">
        <f t="shared" si="203"/>
        <v>0.45744014645206221</v>
      </c>
      <c r="W421" s="42">
        <f t="shared" si="204"/>
        <v>0.45342571054502961</v>
      </c>
      <c r="X421" s="42">
        <f t="shared" si="205"/>
        <v>4.0144359070325986E-3</v>
      </c>
      <c r="Y421" s="42">
        <f t="shared" si="209"/>
        <v>1.9554767831187073E-3</v>
      </c>
      <c r="Z421" s="10">
        <f t="shared" si="206"/>
        <v>15.450837887695002</v>
      </c>
      <c r="AA421">
        <f t="shared" si="184"/>
        <v>5096259.5661117574</v>
      </c>
      <c r="AB421" s="10">
        <f t="shared" si="185"/>
        <v>5.0962595661117573</v>
      </c>
      <c r="AC421" s="10">
        <f t="shared" si="186"/>
        <v>4.9952595661117574</v>
      </c>
      <c r="AD421" s="3">
        <f t="shared" si="187"/>
        <v>724.4756441061287</v>
      </c>
      <c r="AI421" s="94">
        <f t="shared" si="188"/>
        <v>0.45342571054502961</v>
      </c>
    </row>
    <row r="422" spans="2:35">
      <c r="B422" s="39">
        <f t="shared" si="189"/>
        <v>394</v>
      </c>
      <c r="C422" s="42">
        <f t="shared" si="190"/>
        <v>2.6172182254169303</v>
      </c>
      <c r="D422" s="10">
        <f t="shared" si="191"/>
        <v>2.9227817745827203</v>
      </c>
      <c r="E422" s="40">
        <f t="shared" si="192"/>
        <v>25.234436450834558</v>
      </c>
      <c r="F422" s="40">
        <f t="shared" si="193"/>
        <v>31.08</v>
      </c>
      <c r="G422" s="3">
        <f t="shared" si="194"/>
        <v>205.46225419666737</v>
      </c>
      <c r="H422" s="3">
        <f t="shared" si="195"/>
        <v>81.256230789298584</v>
      </c>
      <c r="I422">
        <f t="shared" si="180"/>
        <v>8.1256230789298584E-5</v>
      </c>
      <c r="J422" s="4">
        <f t="shared" si="196"/>
        <v>500.12331585543012</v>
      </c>
      <c r="K422" s="40">
        <f t="shared" si="197"/>
        <v>6.1548918894881375</v>
      </c>
      <c r="L422" s="40">
        <f t="shared" si="181"/>
        <v>0</v>
      </c>
      <c r="M422" s="10">
        <f t="shared" si="198"/>
        <v>5.0962595661117573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13.886515667097132</v>
      </c>
      <c r="Q422" s="42">
        <f t="shared" si="200"/>
        <v>0.1920872102831864</v>
      </c>
      <c r="R422" s="4">
        <f t="shared" si="201"/>
        <v>53121.222199262193</v>
      </c>
      <c r="S422">
        <f t="shared" si="182"/>
        <v>5.3121222199262193E-5</v>
      </c>
      <c r="T422" s="41">
        <f t="shared" si="183"/>
        <v>1.2668314984262165E-4</v>
      </c>
      <c r="U422" s="42">
        <f t="shared" si="202"/>
        <v>9.5328689297685967E-2</v>
      </c>
      <c r="V422" s="42">
        <f t="shared" si="203"/>
        <v>0.45744670238632762</v>
      </c>
      <c r="W422" s="42">
        <f t="shared" si="204"/>
        <v>0.45343414166956986</v>
      </c>
      <c r="X422" s="42">
        <f t="shared" si="205"/>
        <v>4.0125607167577626E-3</v>
      </c>
      <c r="Y422" s="42">
        <f t="shared" si="209"/>
        <v>1.9573962120769659E-3</v>
      </c>
      <c r="Z422" s="10">
        <f t="shared" si="206"/>
        <v>15.451117330983934</v>
      </c>
      <c r="AA422">
        <f t="shared" si="184"/>
        <v>5096349.9101935718</v>
      </c>
      <c r="AB422" s="10">
        <f t="shared" si="185"/>
        <v>5.0963499101935721</v>
      </c>
      <c r="AC422" s="10">
        <f t="shared" si="186"/>
        <v>4.9953499101935721</v>
      </c>
      <c r="AD422" s="3">
        <f t="shared" si="187"/>
        <v>724.48874694613085</v>
      </c>
      <c r="AI422" s="94">
        <f t="shared" si="188"/>
        <v>0.45343414166956986</v>
      </c>
    </row>
    <row r="423" spans="2:35">
      <c r="B423" s="39">
        <f t="shared" si="189"/>
        <v>395</v>
      </c>
      <c r="C423" s="42">
        <f t="shared" si="190"/>
        <v>2.6238609112682423</v>
      </c>
      <c r="D423" s="10">
        <f t="shared" si="191"/>
        <v>2.9161390887314074</v>
      </c>
      <c r="E423" s="40">
        <f t="shared" si="192"/>
        <v>25.247721822537184</v>
      </c>
      <c r="F423" s="40">
        <f t="shared" si="193"/>
        <v>31.08</v>
      </c>
      <c r="G423" s="3">
        <f t="shared" si="194"/>
        <v>205.40911270985688</v>
      </c>
      <c r="H423" s="3">
        <f t="shared" si="195"/>
        <v>81.256230789298584</v>
      </c>
      <c r="I423">
        <f t="shared" ref="I423:I486" si="210">H423/1000^2</f>
        <v>8.1256230789298584E-5</v>
      </c>
      <c r="J423" s="4">
        <f t="shared" si="196"/>
        <v>500.65006216941765</v>
      </c>
      <c r="K423" s="40">
        <f t="shared" si="197"/>
        <v>6.1613744239211385</v>
      </c>
      <c r="L423" s="40">
        <f t="shared" ref="L423:L486" si="211">IF((gstar-K423)&lt;0,0,gstar-K423)</f>
        <v>0</v>
      </c>
      <c r="M423" s="10">
        <f t="shared" si="198"/>
        <v>5.0963499101935721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13.886594195997988</v>
      </c>
      <c r="Q423" s="42">
        <f t="shared" si="200"/>
        <v>0.19256556269685643</v>
      </c>
      <c r="R423" s="4">
        <f t="shared" si="201"/>
        <v>52999.284244794406</v>
      </c>
      <c r="S423">
        <f t="shared" ref="S423:S486" si="212">R423/1000^3</f>
        <v>5.2999284244794408E-5</v>
      </c>
      <c r="T423" s="41">
        <f t="shared" ref="T423:T486" si="213">(vc/1000^3-S423)</f>
        <v>1.2680508779708944E-4</v>
      </c>
      <c r="U423" s="42">
        <f t="shared" si="202"/>
        <v>9.5109865541495794E-2</v>
      </c>
      <c r="V423" s="42">
        <f t="shared" si="203"/>
        <v>0.45745301985894993</v>
      </c>
      <c r="W423" s="42">
        <f t="shared" si="204"/>
        <v>0.45344234246287202</v>
      </c>
      <c r="X423" s="42">
        <f t="shared" si="205"/>
        <v>4.0106773960779107E-3</v>
      </c>
      <c r="Y423" s="42">
        <f t="shared" si="209"/>
        <v>1.9593147292898318E-3</v>
      </c>
      <c r="Z423" s="10">
        <f t="shared" si="206"/>
        <v>15.451388925538081</v>
      </c>
      <c r="AA423">
        <f t="shared" ref="AA423:AA486" si="214">Z423*rat*to+patm*1000000</f>
        <v>5096437.7167775622</v>
      </c>
      <c r="AB423" s="10">
        <f t="shared" ref="AB423:AB486" si="215">AA423/1000000</f>
        <v>5.0964377167775625</v>
      </c>
      <c r="AC423" s="10">
        <f t="shared" ref="AC423:AC486" si="216">AB423-patm</f>
        <v>4.9954377167775625</v>
      </c>
      <c r="AD423" s="3">
        <f t="shared" ref="AD423:AD486" si="217">AC423*1000000/6895</f>
        <v>724.50148176614391</v>
      </c>
      <c r="AI423" s="94">
        <f t="shared" ref="AI423:AI486" si="218">($M423-patm)*1000000*$I423/SQRT(rat*to)*SQRT(k)*(2/(k+1))^((k+1)/2/(k-1))</f>
        <v>0.45344234246287202</v>
      </c>
    </row>
    <row r="424" spans="2:35">
      <c r="B424" s="39">
        <f t="shared" ref="B424:B487" si="219">1+B423</f>
        <v>396</v>
      </c>
      <c r="C424" s="42">
        <f t="shared" ref="C424:C487" si="220">xincp+C423</f>
        <v>2.6305035971195543</v>
      </c>
      <c r="D424" s="10">
        <f t="shared" ref="D424:D487" si="221">(F424-E424)/2</f>
        <v>2.9094964028800945</v>
      </c>
      <c r="E424" s="40">
        <f t="shared" ref="E424:E487" si="222">E423+ci*2*xincp</f>
        <v>25.261007194239809</v>
      </c>
      <c r="F424" s="40">
        <f t="shared" ref="F424:F487" si="223">F423-osi*2*xincp</f>
        <v>31.08</v>
      </c>
      <c r="G424" s="3">
        <f t="shared" ref="G424:G487" si="224">G423-ei*n*2*xincp</f>
        <v>205.3559712230464</v>
      </c>
      <c r="H424" s="3">
        <f t="shared" ref="H424:H487" si="225">PI()/4*(dto+erate*(two-D424)/two)^2</f>
        <v>81.256230789298584</v>
      </c>
      <c r="I424">
        <f t="shared" si="210"/>
        <v>8.1256230789298584E-5</v>
      </c>
      <c r="J424" s="4">
        <f t="shared" ref="J424:J487" si="226">PI()/4*dc^2-PI()/4*(F424^2-E424^2)</f>
        <v>501.17708573068694</v>
      </c>
      <c r="K424" s="40">
        <f t="shared" ref="K424:K487" si="227">J424/H424</f>
        <v>6.1678603703667214</v>
      </c>
      <c r="L424" s="40">
        <f t="shared" si="211"/>
        <v>0</v>
      </c>
      <c r="M424" s="10">
        <f t="shared" ref="M424:M487" si="228">AB423</f>
        <v>5.0964377167775625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13.88667051834603</v>
      </c>
      <c r="Q424" s="42">
        <f t="shared" ref="Q424:Q487" si="230">xincp/P424+Q423</f>
        <v>0.19304391248146002</v>
      </c>
      <c r="R424" s="4">
        <f t="shared" ref="R424:R487" si="231">PI()/4*(F424^2-E424^2)*G424</f>
        <v>52877.345340106396</v>
      </c>
      <c r="S424">
        <f t="shared" si="212"/>
        <v>5.2877345340106394E-5</v>
      </c>
      <c r="T424" s="41">
        <f t="shared" si="213"/>
        <v>1.2692702670177744E-4</v>
      </c>
      <c r="U424" s="42">
        <f t="shared" ref="U424:U487" si="232">rhopgrain*R424/1000^2</f>
        <v>9.4891040080087932E-2</v>
      </c>
      <c r="V424" s="42">
        <f t="shared" ref="V424:V487" si="233">(U423-U424)/(Q424-Q423)</f>
        <v>0.45745909886674668</v>
      </c>
      <c r="W424" s="42">
        <f t="shared" ref="W424:W487" si="234">IF(V424&lt;AI424,IF(AB423&gt;pbd,AI424,0),AI424)</f>
        <v>0.45345031292016619</v>
      </c>
      <c r="X424" s="42">
        <f t="shared" ref="X424:X487" si="235">V424-W424</f>
        <v>4.0087859465804954E-3</v>
      </c>
      <c r="Y424" s="42">
        <f t="shared" si="209"/>
        <v>1.9612323311839004E-3</v>
      </c>
      <c r="Z424" s="10">
        <f t="shared" ref="Z424:Z487" si="236">Y424/T424</f>
        <v>15.45165267119927</v>
      </c>
      <c r="AA424">
        <f t="shared" si="214"/>
        <v>5096522.9858125914</v>
      </c>
      <c r="AB424" s="10">
        <f t="shared" si="215"/>
        <v>5.0965229858125918</v>
      </c>
      <c r="AC424" s="10">
        <f t="shared" si="216"/>
        <v>4.9955229858125918</v>
      </c>
      <c r="AD424" s="3">
        <f t="shared" si="217"/>
        <v>724.51384855875142</v>
      </c>
      <c r="AI424" s="94">
        <f t="shared" si="218"/>
        <v>0.45345031292016619</v>
      </c>
    </row>
    <row r="425" spans="2:35">
      <c r="B425" s="39">
        <f t="shared" si="219"/>
        <v>397</v>
      </c>
      <c r="C425" s="42">
        <f t="shared" si="220"/>
        <v>2.6371462829708663</v>
      </c>
      <c r="D425" s="10">
        <f t="shared" si="221"/>
        <v>2.9028537170287816</v>
      </c>
      <c r="E425" s="40">
        <f t="shared" si="222"/>
        <v>25.274292565942435</v>
      </c>
      <c r="F425" s="40">
        <f t="shared" si="223"/>
        <v>31.08</v>
      </c>
      <c r="G425" s="3">
        <f t="shared" si="224"/>
        <v>205.30282973623591</v>
      </c>
      <c r="H425" s="3">
        <f t="shared" si="225"/>
        <v>81.256230789298584</v>
      </c>
      <c r="I425">
        <f t="shared" si="210"/>
        <v>8.1256230789298584E-5</v>
      </c>
      <c r="J425" s="4">
        <f t="shared" si="226"/>
        <v>501.70438653923765</v>
      </c>
      <c r="K425" s="40">
        <f t="shared" si="227"/>
        <v>6.1743497288248808</v>
      </c>
      <c r="L425" s="40">
        <f t="shared" si="211"/>
        <v>0</v>
      </c>
      <c r="M425" s="10">
        <f t="shared" si="228"/>
        <v>5.0965229858125918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13.886744634174473</v>
      </c>
      <c r="Q425" s="42">
        <f t="shared" si="230"/>
        <v>0.19352225971303255</v>
      </c>
      <c r="R425" s="4">
        <f t="shared" si="231"/>
        <v>52755.405529398238</v>
      </c>
      <c r="S425">
        <f t="shared" si="212"/>
        <v>5.2755405529398242E-5</v>
      </c>
      <c r="T425" s="41">
        <f t="shared" si="213"/>
        <v>1.270489665124856E-4</v>
      </c>
      <c r="U425" s="42">
        <f t="shared" si="232"/>
        <v>9.4672212992781599E-2</v>
      </c>
      <c r="V425" s="42">
        <f t="shared" si="233"/>
        <v>0.45746493940595562</v>
      </c>
      <c r="W425" s="42">
        <f t="shared" si="234"/>
        <v>0.45345805303681025</v>
      </c>
      <c r="X425" s="42">
        <f t="shared" si="235"/>
        <v>4.0068863691453682E-3</v>
      </c>
      <c r="Y425" s="42">
        <f t="shared" si="209"/>
        <v>1.963149014185807E-3</v>
      </c>
      <c r="Z425" s="10">
        <f t="shared" si="236"/>
        <v>15.451908567810984</v>
      </c>
      <c r="AA425">
        <f t="shared" si="214"/>
        <v>5096605.717248057</v>
      </c>
      <c r="AB425" s="10">
        <f t="shared" si="215"/>
        <v>5.0966057172480568</v>
      </c>
      <c r="AC425" s="10">
        <f t="shared" si="216"/>
        <v>4.9956057172480568</v>
      </c>
      <c r="AD425" s="3">
        <f t="shared" si="217"/>
        <v>724.52584731661454</v>
      </c>
      <c r="AI425" s="94">
        <f t="shared" si="218"/>
        <v>0.45345805303681025</v>
      </c>
    </row>
    <row r="426" spans="2:35">
      <c r="B426" s="39">
        <f t="shared" si="219"/>
        <v>398</v>
      </c>
      <c r="C426" s="42">
        <f t="shared" si="220"/>
        <v>2.6437889688221783</v>
      </c>
      <c r="D426" s="10">
        <f t="shared" si="221"/>
        <v>2.8962110311774687</v>
      </c>
      <c r="E426" s="40">
        <f t="shared" si="222"/>
        <v>25.287577937645061</v>
      </c>
      <c r="F426" s="40">
        <f t="shared" si="223"/>
        <v>31.08</v>
      </c>
      <c r="G426" s="3">
        <f t="shared" si="224"/>
        <v>205.24968824942542</v>
      </c>
      <c r="H426" s="3">
        <f t="shared" si="225"/>
        <v>81.256230789298584</v>
      </c>
      <c r="I426">
        <f t="shared" si="210"/>
        <v>8.1256230789298584E-5</v>
      </c>
      <c r="J426" s="4">
        <f t="shared" si="226"/>
        <v>502.23196459506994</v>
      </c>
      <c r="K426" s="40">
        <f t="shared" si="227"/>
        <v>6.1808424992956192</v>
      </c>
      <c r="L426" s="40">
        <f t="shared" si="211"/>
        <v>0</v>
      </c>
      <c r="M426" s="10">
        <f t="shared" si="228"/>
        <v>5.0966057172480568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13.886816543514747</v>
      </c>
      <c r="Q426" s="42">
        <f t="shared" si="230"/>
        <v>0.19400060446760586</v>
      </c>
      <c r="R426" s="4">
        <f t="shared" si="231"/>
        <v>52633.46485686989</v>
      </c>
      <c r="S426">
        <f t="shared" si="212"/>
        <v>5.2633464856869892E-5</v>
      </c>
      <c r="T426" s="41">
        <f t="shared" si="213"/>
        <v>1.2717090718501395E-4</v>
      </c>
      <c r="U426" s="42">
        <f t="shared" si="232"/>
        <v>9.4453384358895859E-2</v>
      </c>
      <c r="V426" s="42">
        <f t="shared" si="233"/>
        <v>0.45747054147366356</v>
      </c>
      <c r="W426" s="42">
        <f t="shared" si="234"/>
        <v>0.45346556280821104</v>
      </c>
      <c r="X426" s="42">
        <f t="shared" si="235"/>
        <v>4.0049786654525188E-3</v>
      </c>
      <c r="Y426" s="42">
        <f t="shared" si="209"/>
        <v>1.9650647747226041E-3</v>
      </c>
      <c r="Z426" s="10">
        <f t="shared" si="236"/>
        <v>15.452156615221275</v>
      </c>
      <c r="AA426">
        <f t="shared" si="214"/>
        <v>5096685.9110348355</v>
      </c>
      <c r="AB426" s="10">
        <f t="shared" si="215"/>
        <v>5.0966859110348359</v>
      </c>
      <c r="AC426" s="10">
        <f t="shared" si="216"/>
        <v>4.9956859110348359</v>
      </c>
      <c r="AD426" s="3">
        <f t="shared" si="217"/>
        <v>724.53747803260853</v>
      </c>
      <c r="AI426" s="94">
        <f t="shared" si="218"/>
        <v>0.45346556280821104</v>
      </c>
    </row>
    <row r="427" spans="2:35">
      <c r="B427" s="39">
        <f t="shared" si="219"/>
        <v>399</v>
      </c>
      <c r="C427" s="42">
        <f t="shared" si="220"/>
        <v>2.6504316546734903</v>
      </c>
      <c r="D427" s="10">
        <f t="shared" si="221"/>
        <v>2.8895683453261558</v>
      </c>
      <c r="E427" s="40">
        <f t="shared" si="222"/>
        <v>25.300863309347687</v>
      </c>
      <c r="F427" s="40">
        <f t="shared" si="223"/>
        <v>31.08</v>
      </c>
      <c r="G427" s="3">
        <f t="shared" si="224"/>
        <v>205.19654676261493</v>
      </c>
      <c r="H427" s="3">
        <f t="shared" si="225"/>
        <v>81.256230789298584</v>
      </c>
      <c r="I427">
        <f t="shared" si="210"/>
        <v>8.1256230789298584E-5</v>
      </c>
      <c r="J427" s="4">
        <f t="shared" si="226"/>
        <v>502.75981989818388</v>
      </c>
      <c r="K427" s="40">
        <f t="shared" si="227"/>
        <v>6.1873386817789386</v>
      </c>
      <c r="L427" s="40">
        <f t="shared" si="211"/>
        <v>0</v>
      </c>
      <c r="M427" s="10">
        <f t="shared" si="228"/>
        <v>5.0966859110348359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13.886886246397328</v>
      </c>
      <c r="Q427" s="42">
        <f t="shared" si="230"/>
        <v>0.19447894682120836</v>
      </c>
      <c r="R427" s="4">
        <f t="shared" si="231"/>
        <v>52511.523366721347</v>
      </c>
      <c r="S427">
        <f t="shared" si="212"/>
        <v>5.2511523366721346E-5</v>
      </c>
      <c r="T427" s="41">
        <f t="shared" si="213"/>
        <v>1.2729284867516249E-4</v>
      </c>
      <c r="U427" s="42">
        <f t="shared" si="232"/>
        <v>9.4234554257749778E-2</v>
      </c>
      <c r="V427" s="42">
        <f t="shared" si="233"/>
        <v>0.45747590506678609</v>
      </c>
      <c r="W427" s="42">
        <f t="shared" si="234"/>
        <v>0.45347284222990958</v>
      </c>
      <c r="X427" s="42">
        <f t="shared" si="235"/>
        <v>4.0030628368765142E-3</v>
      </c>
      <c r="Y427" s="42">
        <f t="shared" si="209"/>
        <v>1.9669796092216143E-3</v>
      </c>
      <c r="Z427" s="10">
        <f t="shared" si="236"/>
        <v>15.452396813281572</v>
      </c>
      <c r="AA427">
        <f t="shared" si="214"/>
        <v>5096763.567124892</v>
      </c>
      <c r="AB427" s="10">
        <f t="shared" si="215"/>
        <v>5.0967635671248921</v>
      </c>
      <c r="AC427" s="10">
        <f t="shared" si="216"/>
        <v>4.9957635671248921</v>
      </c>
      <c r="AD427" s="3">
        <f t="shared" si="217"/>
        <v>724.54874069976677</v>
      </c>
      <c r="AI427" s="94">
        <f t="shared" si="218"/>
        <v>0.45347284222990958</v>
      </c>
    </row>
    <row r="428" spans="2:35">
      <c r="B428" s="39">
        <f t="shared" si="219"/>
        <v>400</v>
      </c>
      <c r="C428" s="42">
        <f t="shared" si="220"/>
        <v>2.6570743405248023</v>
      </c>
      <c r="D428" s="10">
        <f t="shared" si="221"/>
        <v>2.8829256594748429</v>
      </c>
      <c r="E428" s="40">
        <f t="shared" si="222"/>
        <v>25.314148681050312</v>
      </c>
      <c r="F428" s="40">
        <f t="shared" si="223"/>
        <v>31.08</v>
      </c>
      <c r="G428" s="3">
        <f t="shared" si="224"/>
        <v>205.14340527580444</v>
      </c>
      <c r="H428" s="3">
        <f t="shared" si="225"/>
        <v>81.256230789298584</v>
      </c>
      <c r="I428">
        <f t="shared" si="210"/>
        <v>8.1256230789298584E-5</v>
      </c>
      <c r="J428" s="4">
        <f t="shared" si="226"/>
        <v>503.28795244857929</v>
      </c>
      <c r="K428" s="40">
        <f t="shared" si="227"/>
        <v>6.1938382762748345</v>
      </c>
      <c r="L428" s="40">
        <f t="shared" si="211"/>
        <v>0</v>
      </c>
      <c r="M428" s="10">
        <f t="shared" si="228"/>
        <v>5.0967635671248921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13.886953742851388</v>
      </c>
      <c r="Q428" s="42">
        <f t="shared" si="230"/>
        <v>0.19495728684986521</v>
      </c>
      <c r="R428" s="4">
        <f t="shared" si="231"/>
        <v>52389.581103152632</v>
      </c>
      <c r="S428">
        <f t="shared" si="212"/>
        <v>5.2389581103152633E-5</v>
      </c>
      <c r="T428" s="41">
        <f t="shared" si="213"/>
        <v>1.2741479093873119E-4</v>
      </c>
      <c r="U428" s="42">
        <f t="shared" si="232"/>
        <v>9.401572276866256E-2</v>
      </c>
      <c r="V428" s="42">
        <f t="shared" si="233"/>
        <v>0.45748103018199038</v>
      </c>
      <c r="W428" s="42">
        <f t="shared" si="234"/>
        <v>0.45347989129754551</v>
      </c>
      <c r="X428" s="42">
        <f t="shared" si="235"/>
        <v>4.0011388844448659E-3</v>
      </c>
      <c r="Y428" s="42">
        <f t="shared" si="209"/>
        <v>1.9688935141102598E-3</v>
      </c>
      <c r="Z428" s="10">
        <f t="shared" si="236"/>
        <v>15.4526291618453</v>
      </c>
      <c r="AA428">
        <f t="shared" si="214"/>
        <v>5096838.68547084</v>
      </c>
      <c r="AB428" s="10">
        <f t="shared" si="215"/>
        <v>5.0968386854708401</v>
      </c>
      <c r="AC428" s="10">
        <f t="shared" si="216"/>
        <v>4.9958386854708401</v>
      </c>
      <c r="AD428" s="3">
        <f t="shared" si="217"/>
        <v>724.55963531121677</v>
      </c>
      <c r="AI428" s="94">
        <f t="shared" si="218"/>
        <v>0.45347989129754551</v>
      </c>
    </row>
    <row r="429" spans="2:35">
      <c r="B429" s="39">
        <f t="shared" si="219"/>
        <v>401</v>
      </c>
      <c r="C429" s="42">
        <f t="shared" si="220"/>
        <v>2.6637170263761143</v>
      </c>
      <c r="D429" s="10">
        <f t="shared" si="221"/>
        <v>2.87628297362353</v>
      </c>
      <c r="E429" s="40">
        <f t="shared" si="222"/>
        <v>25.327434052752938</v>
      </c>
      <c r="F429" s="40">
        <f t="shared" si="223"/>
        <v>31.08</v>
      </c>
      <c r="G429" s="3">
        <f t="shared" si="224"/>
        <v>205.09026378899395</v>
      </c>
      <c r="H429" s="3">
        <f t="shared" si="225"/>
        <v>81.256230789298584</v>
      </c>
      <c r="I429">
        <f t="shared" si="210"/>
        <v>8.1256230789298584E-5</v>
      </c>
      <c r="J429" s="4">
        <f t="shared" si="226"/>
        <v>503.81636224625629</v>
      </c>
      <c r="K429" s="40">
        <f t="shared" si="227"/>
        <v>6.2003412827833104</v>
      </c>
      <c r="L429" s="40">
        <f t="shared" si="211"/>
        <v>0</v>
      </c>
      <c r="M429" s="10">
        <f t="shared" si="228"/>
        <v>5.0968386854708401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13.887019032904416</v>
      </c>
      <c r="Q429" s="42">
        <f t="shared" si="230"/>
        <v>0.1954356246295984</v>
      </c>
      <c r="R429" s="4">
        <f t="shared" si="231"/>
        <v>52267.638110363725</v>
      </c>
      <c r="S429">
        <f t="shared" si="212"/>
        <v>5.2267638110363722E-5</v>
      </c>
      <c r="T429" s="41">
        <f t="shared" si="213"/>
        <v>1.2753673393152011E-4</v>
      </c>
      <c r="U429" s="42">
        <f t="shared" si="232"/>
        <v>9.3796889970953215E-2</v>
      </c>
      <c r="V429" s="42">
        <f t="shared" si="233"/>
        <v>0.45748591681678785</v>
      </c>
      <c r="W429" s="42">
        <f t="shared" si="234"/>
        <v>0.45348671000681723</v>
      </c>
      <c r="X429" s="42">
        <f t="shared" si="235"/>
        <v>3.9992068099706235E-3</v>
      </c>
      <c r="Y429" s="42">
        <f t="shared" si="209"/>
        <v>1.9708064858164351E-3</v>
      </c>
      <c r="Z429" s="10">
        <f t="shared" si="236"/>
        <v>15.452853660770746</v>
      </c>
      <c r="AA429">
        <f t="shared" si="214"/>
        <v>5096911.2660268629</v>
      </c>
      <c r="AB429" s="10">
        <f t="shared" si="215"/>
        <v>5.0969112660268632</v>
      </c>
      <c r="AC429" s="10">
        <f t="shared" si="216"/>
        <v>4.9959112660268632</v>
      </c>
      <c r="AD429" s="3">
        <f t="shared" si="217"/>
        <v>724.57016186031365</v>
      </c>
      <c r="AI429" s="94">
        <f t="shared" si="218"/>
        <v>0.45348671000681723</v>
      </c>
    </row>
    <row r="430" spans="2:35">
      <c r="B430" s="39">
        <f t="shared" si="219"/>
        <v>402</v>
      </c>
      <c r="C430" s="42">
        <f t="shared" si="220"/>
        <v>2.6703597122274263</v>
      </c>
      <c r="D430" s="10">
        <f t="shared" si="221"/>
        <v>2.8696402877722171</v>
      </c>
      <c r="E430" s="40">
        <f t="shared" si="222"/>
        <v>25.340719424455564</v>
      </c>
      <c r="F430" s="40">
        <f t="shared" si="223"/>
        <v>31.08</v>
      </c>
      <c r="G430" s="3">
        <f t="shared" si="224"/>
        <v>205.03712230218346</v>
      </c>
      <c r="H430" s="3">
        <f t="shared" si="225"/>
        <v>81.256230789298584</v>
      </c>
      <c r="I430">
        <f t="shared" si="210"/>
        <v>8.1256230789298584E-5</v>
      </c>
      <c r="J430" s="4">
        <f t="shared" si="226"/>
        <v>504.34504929121476</v>
      </c>
      <c r="K430" s="40">
        <f t="shared" si="227"/>
        <v>6.2068477013043637</v>
      </c>
      <c r="L430" s="40">
        <f t="shared" si="211"/>
        <v>0</v>
      </c>
      <c r="M430" s="10">
        <f t="shared" si="228"/>
        <v>5.0969112660268632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13.887082116583024</v>
      </c>
      <c r="Q430" s="42">
        <f t="shared" si="230"/>
        <v>0.19591396023642685</v>
      </c>
      <c r="R430" s="4">
        <f t="shared" si="231"/>
        <v>52145.694432554636</v>
      </c>
      <c r="S430">
        <f t="shared" si="212"/>
        <v>5.2145694432554635E-5</v>
      </c>
      <c r="T430" s="41">
        <f t="shared" si="213"/>
        <v>1.2765867760932919E-4</v>
      </c>
      <c r="U430" s="42">
        <f t="shared" si="232"/>
        <v>9.3578055943940905E-2</v>
      </c>
      <c r="V430" s="42">
        <f t="shared" si="233"/>
        <v>0.4574905649681123</v>
      </c>
      <c r="W430" s="42">
        <f t="shared" si="234"/>
        <v>0.45349329835356617</v>
      </c>
      <c r="X430" s="42">
        <f t="shared" si="235"/>
        <v>3.9972666145461355E-3</v>
      </c>
      <c r="Y430" s="42">
        <f t="shared" si="209"/>
        <v>1.9727185207681591E-3</v>
      </c>
      <c r="Z430" s="10">
        <f t="shared" si="236"/>
        <v>15.453070309918317</v>
      </c>
      <c r="AA430">
        <f t="shared" si="214"/>
        <v>5096981.3087478317</v>
      </c>
      <c r="AB430" s="10">
        <f t="shared" si="215"/>
        <v>5.0969813087478322</v>
      </c>
      <c r="AC430" s="10">
        <f t="shared" si="216"/>
        <v>4.9959813087478322</v>
      </c>
      <c r="AD430" s="3">
        <f t="shared" si="217"/>
        <v>724.58032034051223</v>
      </c>
      <c r="AI430" s="94">
        <f t="shared" si="218"/>
        <v>0.45349329835356617</v>
      </c>
    </row>
    <row r="431" spans="2:35">
      <c r="B431" s="39">
        <f t="shared" si="219"/>
        <v>403</v>
      </c>
      <c r="C431" s="42">
        <f t="shared" si="220"/>
        <v>2.6770023980787383</v>
      </c>
      <c r="D431" s="10">
        <f t="shared" si="221"/>
        <v>2.8629976019209042</v>
      </c>
      <c r="E431" s="40">
        <f t="shared" si="222"/>
        <v>25.35400479615819</v>
      </c>
      <c r="F431" s="40">
        <f t="shared" si="223"/>
        <v>31.08</v>
      </c>
      <c r="G431" s="3">
        <f t="shared" si="224"/>
        <v>204.98398081537297</v>
      </c>
      <c r="H431" s="3">
        <f t="shared" si="225"/>
        <v>81.256230789298584</v>
      </c>
      <c r="I431">
        <f t="shared" si="210"/>
        <v>8.1256230789298584E-5</v>
      </c>
      <c r="J431" s="4">
        <f t="shared" si="226"/>
        <v>504.87401358345483</v>
      </c>
      <c r="K431" s="40">
        <f t="shared" si="227"/>
        <v>6.2133575318379961</v>
      </c>
      <c r="L431" s="40">
        <f t="shared" si="211"/>
        <v>0</v>
      </c>
      <c r="M431" s="10">
        <f t="shared" si="228"/>
        <v>5.0969813087478322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13.887142993912169</v>
      </c>
      <c r="Q431" s="42">
        <f t="shared" si="230"/>
        <v>0.19639229374636652</v>
      </c>
      <c r="R431" s="4">
        <f t="shared" si="231"/>
        <v>52023.750113925351</v>
      </c>
      <c r="S431">
        <f t="shared" si="212"/>
        <v>5.2023750113925353E-5</v>
      </c>
      <c r="T431" s="41">
        <f t="shared" si="213"/>
        <v>1.2778062192795849E-4</v>
      </c>
      <c r="U431" s="42">
        <f t="shared" si="232"/>
        <v>9.3359220766944737E-2</v>
      </c>
      <c r="V431" s="42">
        <f t="shared" si="233"/>
        <v>0.45749497463342753</v>
      </c>
      <c r="W431" s="42">
        <f t="shared" si="234"/>
        <v>0.4534996563336956</v>
      </c>
      <c r="X431" s="42">
        <f t="shared" si="235"/>
        <v>3.9953182997319314E-3</v>
      </c>
      <c r="Y431" s="42">
        <f t="shared" si="209"/>
        <v>1.9746296153937961E-3</v>
      </c>
      <c r="Z431" s="10">
        <f t="shared" si="236"/>
        <v>15.453279109152199</v>
      </c>
      <c r="AA431">
        <f t="shared" si="214"/>
        <v>5097048.8135898355</v>
      </c>
      <c r="AB431" s="10">
        <f t="shared" si="215"/>
        <v>5.0970488135898355</v>
      </c>
      <c r="AC431" s="10">
        <f t="shared" si="216"/>
        <v>4.9960488135898355</v>
      </c>
      <c r="AD431" s="3">
        <f t="shared" si="217"/>
        <v>724.59011074544389</v>
      </c>
      <c r="AI431" s="94">
        <f t="shared" si="218"/>
        <v>0.4534996563336956</v>
      </c>
    </row>
    <row r="432" spans="2:35">
      <c r="B432" s="39">
        <f t="shared" si="219"/>
        <v>404</v>
      </c>
      <c r="C432" s="42">
        <f t="shared" si="220"/>
        <v>2.6836450839300503</v>
      </c>
      <c r="D432" s="10">
        <f t="shared" si="221"/>
        <v>2.8563549160695914</v>
      </c>
      <c r="E432" s="40">
        <f t="shared" si="222"/>
        <v>25.367290167860816</v>
      </c>
      <c r="F432" s="40">
        <f t="shared" si="223"/>
        <v>31.08</v>
      </c>
      <c r="G432" s="3">
        <f t="shared" si="224"/>
        <v>204.93083932856248</v>
      </c>
      <c r="H432" s="3">
        <f t="shared" si="225"/>
        <v>81.256230789298584</v>
      </c>
      <c r="I432">
        <f t="shared" si="210"/>
        <v>8.1256230789298584E-5</v>
      </c>
      <c r="J432" s="4">
        <f t="shared" si="226"/>
        <v>505.40325512297653</v>
      </c>
      <c r="K432" s="40">
        <f t="shared" si="227"/>
        <v>6.2198707743842085</v>
      </c>
      <c r="L432" s="40">
        <f t="shared" si="211"/>
        <v>0</v>
      </c>
      <c r="M432" s="10">
        <f t="shared" si="228"/>
        <v>5.0970488135898355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13.887201664915631</v>
      </c>
      <c r="Q432" s="42">
        <f t="shared" si="230"/>
        <v>0.19687062523543059</v>
      </c>
      <c r="R432" s="4">
        <f t="shared" si="231"/>
        <v>51901.805198675866</v>
      </c>
      <c r="S432">
        <f t="shared" si="212"/>
        <v>5.1901805198675866E-5</v>
      </c>
      <c r="T432" s="41">
        <f t="shared" si="213"/>
        <v>1.2790256684320797E-4</v>
      </c>
      <c r="U432" s="42">
        <f t="shared" si="232"/>
        <v>9.3140384519283761E-2</v>
      </c>
      <c r="V432" s="42">
        <f t="shared" si="233"/>
        <v>0.45749914581029216</v>
      </c>
      <c r="W432" s="42">
        <f t="shared" si="234"/>
        <v>0.45350578394321966</v>
      </c>
      <c r="X432" s="42">
        <f t="shared" si="235"/>
        <v>3.993361867072498E-3</v>
      </c>
      <c r="Y432" s="42">
        <f t="shared" si="209"/>
        <v>1.9765397661220445E-3</v>
      </c>
      <c r="Z432" s="10">
        <f t="shared" si="236"/>
        <v>15.453480058340244</v>
      </c>
      <c r="AA432">
        <f t="shared" si="214"/>
        <v>5097113.7805101536</v>
      </c>
      <c r="AB432" s="10">
        <f t="shared" si="215"/>
        <v>5.0971137805101536</v>
      </c>
      <c r="AC432" s="10">
        <f t="shared" si="216"/>
        <v>4.9961137805101536</v>
      </c>
      <c r="AD432" s="3">
        <f t="shared" si="217"/>
        <v>724.59953306891282</v>
      </c>
      <c r="AI432" s="94">
        <f t="shared" si="218"/>
        <v>0.45350578394321966</v>
      </c>
    </row>
    <row r="433" spans="2:35">
      <c r="B433" s="39">
        <f t="shared" si="219"/>
        <v>405</v>
      </c>
      <c r="C433" s="42">
        <f t="shared" si="220"/>
        <v>2.6902877697813623</v>
      </c>
      <c r="D433" s="10">
        <f t="shared" si="221"/>
        <v>2.8497122302182785</v>
      </c>
      <c r="E433" s="40">
        <f t="shared" si="222"/>
        <v>25.380575539563441</v>
      </c>
      <c r="F433" s="40">
        <f t="shared" si="223"/>
        <v>31.08</v>
      </c>
      <c r="G433" s="3">
        <f t="shared" si="224"/>
        <v>204.877697841752</v>
      </c>
      <c r="H433" s="3">
        <f t="shared" si="225"/>
        <v>81.256230789298584</v>
      </c>
      <c r="I433">
        <f t="shared" si="210"/>
        <v>8.1256230789298584E-5</v>
      </c>
      <c r="J433" s="4">
        <f t="shared" si="226"/>
        <v>505.93277390977983</v>
      </c>
      <c r="K433" s="40">
        <f t="shared" si="227"/>
        <v>6.2263874289430001</v>
      </c>
      <c r="L433" s="40">
        <f t="shared" si="211"/>
        <v>0</v>
      </c>
      <c r="M433" s="10">
        <f t="shared" si="228"/>
        <v>5.0971137805101536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13.887258129615974</v>
      </c>
      <c r="Q433" s="42">
        <f t="shared" si="230"/>
        <v>0.19734895477962952</v>
      </c>
      <c r="R433" s="4">
        <f t="shared" si="231"/>
        <v>51779.859731006181</v>
      </c>
      <c r="S433">
        <f t="shared" si="212"/>
        <v>5.1779859731006181E-5</v>
      </c>
      <c r="T433" s="41">
        <f t="shared" si="213"/>
        <v>1.2802451231087766E-4</v>
      </c>
      <c r="U433" s="42">
        <f t="shared" si="232"/>
        <v>9.2921547280277142E-2</v>
      </c>
      <c r="V433" s="42">
        <f t="shared" si="233"/>
        <v>0.45750307849603777</v>
      </c>
      <c r="W433" s="42">
        <f t="shared" si="234"/>
        <v>0.45351168117826052</v>
      </c>
      <c r="X433" s="42">
        <f t="shared" si="235"/>
        <v>3.9913973177772566E-3</v>
      </c>
      <c r="Y433" s="42">
        <f t="shared" si="209"/>
        <v>1.9784489693817739E-3</v>
      </c>
      <c r="Z433" s="10">
        <f t="shared" si="236"/>
        <v>15.45367315735265</v>
      </c>
      <c r="AA433">
        <f t="shared" si="214"/>
        <v>5097176.2094668178</v>
      </c>
      <c r="AB433" s="10">
        <f t="shared" si="215"/>
        <v>5.0971762094668174</v>
      </c>
      <c r="AC433" s="10">
        <f t="shared" si="216"/>
        <v>4.9961762094668174</v>
      </c>
      <c r="AD433" s="3">
        <f t="shared" si="217"/>
        <v>724.60858730483221</v>
      </c>
      <c r="AI433" s="94">
        <f t="shared" si="218"/>
        <v>0.45351168117826052</v>
      </c>
    </row>
    <row r="434" spans="2:35">
      <c r="B434" s="39">
        <f t="shared" si="219"/>
        <v>406</v>
      </c>
      <c r="C434" s="42">
        <f t="shared" si="220"/>
        <v>2.6969304556326743</v>
      </c>
      <c r="D434" s="10">
        <f t="shared" si="221"/>
        <v>2.8430695443669656</v>
      </c>
      <c r="E434" s="40">
        <f t="shared" si="222"/>
        <v>25.393860911266067</v>
      </c>
      <c r="F434" s="40">
        <f t="shared" si="223"/>
        <v>31.08</v>
      </c>
      <c r="G434" s="3">
        <f t="shared" si="224"/>
        <v>204.82455635494151</v>
      </c>
      <c r="H434" s="3">
        <f t="shared" si="225"/>
        <v>81.256230789298584</v>
      </c>
      <c r="I434">
        <f t="shared" si="210"/>
        <v>8.1256230789298584E-5</v>
      </c>
      <c r="J434" s="4">
        <f t="shared" si="226"/>
        <v>506.46256994386454</v>
      </c>
      <c r="K434" s="40">
        <f t="shared" si="227"/>
        <v>6.2329074955143682</v>
      </c>
      <c r="L434" s="40">
        <f t="shared" si="211"/>
        <v>0</v>
      </c>
      <c r="M434" s="10">
        <f t="shared" si="228"/>
        <v>5.0971762094668174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13.88731238803417</v>
      </c>
      <c r="Q434" s="42">
        <f t="shared" si="230"/>
        <v>0.19782728245497119</v>
      </c>
      <c r="R434" s="4">
        <f t="shared" si="231"/>
        <v>51657.913755116315</v>
      </c>
      <c r="S434">
        <f t="shared" si="212"/>
        <v>5.1657913755116314E-5</v>
      </c>
      <c r="T434" s="41">
        <f t="shared" si="213"/>
        <v>1.2814645828676752E-4</v>
      </c>
      <c r="U434" s="42">
        <f t="shared" si="232"/>
        <v>9.2702709129243971E-2</v>
      </c>
      <c r="V434" s="42">
        <f t="shared" si="233"/>
        <v>0.45750677268852102</v>
      </c>
      <c r="W434" s="42">
        <f t="shared" si="234"/>
        <v>0.45351734803500854</v>
      </c>
      <c r="X434" s="42">
        <f t="shared" si="235"/>
        <v>3.9894246535124855E-3</v>
      </c>
      <c r="Y434" s="42">
        <f t="shared" si="209"/>
        <v>1.9803572216022395E-3</v>
      </c>
      <c r="Z434" s="10">
        <f t="shared" si="236"/>
        <v>15.45385840606359</v>
      </c>
      <c r="AA434">
        <f t="shared" si="214"/>
        <v>5097236.1004191507</v>
      </c>
      <c r="AB434" s="10">
        <f t="shared" si="215"/>
        <v>5.0972361004191509</v>
      </c>
      <c r="AC434" s="10">
        <f t="shared" si="216"/>
        <v>4.9962361004191509</v>
      </c>
      <c r="AD434" s="3">
        <f t="shared" si="217"/>
        <v>724.61727344730252</v>
      </c>
      <c r="AI434" s="94">
        <f t="shared" si="218"/>
        <v>0.45351734803500854</v>
      </c>
    </row>
    <row r="435" spans="2:35">
      <c r="B435" s="39">
        <f t="shared" si="219"/>
        <v>407</v>
      </c>
      <c r="C435" s="42">
        <f t="shared" si="220"/>
        <v>2.7035731414839863</v>
      </c>
      <c r="D435" s="10">
        <f t="shared" si="221"/>
        <v>2.8364268585156527</v>
      </c>
      <c r="E435" s="40">
        <f t="shared" si="222"/>
        <v>25.407146282968693</v>
      </c>
      <c r="F435" s="40">
        <f t="shared" si="223"/>
        <v>31.08</v>
      </c>
      <c r="G435" s="3">
        <f t="shared" si="224"/>
        <v>204.77141486813102</v>
      </c>
      <c r="H435" s="3">
        <f t="shared" si="225"/>
        <v>81.256230789298584</v>
      </c>
      <c r="I435">
        <f t="shared" si="210"/>
        <v>8.1256230789298584E-5</v>
      </c>
      <c r="J435" s="4">
        <f t="shared" si="226"/>
        <v>506.99264322523095</v>
      </c>
      <c r="K435" s="40">
        <f t="shared" si="227"/>
        <v>6.2394309740983172</v>
      </c>
      <c r="L435" s="40">
        <f t="shared" si="211"/>
        <v>0</v>
      </c>
      <c r="M435" s="10">
        <f t="shared" si="228"/>
        <v>5.0972361004191509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13.887364440190073</v>
      </c>
      <c r="Q435" s="42">
        <f t="shared" si="230"/>
        <v>0.19830560833746103</v>
      </c>
      <c r="R435" s="4">
        <f t="shared" si="231"/>
        <v>51535.967315206239</v>
      </c>
      <c r="S435">
        <f t="shared" si="212"/>
        <v>5.1535967315206241E-5</v>
      </c>
      <c r="T435" s="41">
        <f t="shared" si="213"/>
        <v>1.2826840472667759E-4</v>
      </c>
      <c r="U435" s="42">
        <f t="shared" si="232"/>
        <v>9.2483870145503341E-2</v>
      </c>
      <c r="V435" s="42">
        <f t="shared" si="233"/>
        <v>0.45751022838552158</v>
      </c>
      <c r="W435" s="42">
        <f t="shared" si="234"/>
        <v>0.45352278450977135</v>
      </c>
      <c r="X435" s="42">
        <f t="shared" si="235"/>
        <v>3.9874438757502295E-3</v>
      </c>
      <c r="Y435" s="42">
        <f t="shared" si="209"/>
        <v>1.9822645192129865E-3</v>
      </c>
      <c r="Z435" s="10">
        <f t="shared" si="236"/>
        <v>15.454035804350424</v>
      </c>
      <c r="AA435">
        <f t="shared" si="214"/>
        <v>5097293.4533275021</v>
      </c>
      <c r="AB435" s="10">
        <f t="shared" si="215"/>
        <v>5.0972934533275023</v>
      </c>
      <c r="AC435" s="10">
        <f t="shared" si="216"/>
        <v>4.9962934533275023</v>
      </c>
      <c r="AD435" s="3">
        <f t="shared" si="217"/>
        <v>724.62559149057324</v>
      </c>
      <c r="AI435" s="94">
        <f t="shared" si="218"/>
        <v>0.45352278450977135</v>
      </c>
    </row>
    <row r="436" spans="2:35">
      <c r="B436" s="39">
        <f t="shared" si="219"/>
        <v>408</v>
      </c>
      <c r="C436" s="42">
        <f t="shared" si="220"/>
        <v>2.7102158273352983</v>
      </c>
      <c r="D436" s="10">
        <f t="shared" si="221"/>
        <v>2.8297841726643398</v>
      </c>
      <c r="E436" s="40">
        <f t="shared" si="222"/>
        <v>25.420431654671319</v>
      </c>
      <c r="F436" s="40">
        <f t="shared" si="223"/>
        <v>31.08</v>
      </c>
      <c r="G436" s="3">
        <f t="shared" si="224"/>
        <v>204.71827338132053</v>
      </c>
      <c r="H436" s="3">
        <f t="shared" si="225"/>
        <v>81.256230789298584</v>
      </c>
      <c r="I436">
        <f t="shared" si="210"/>
        <v>8.1256230789298584E-5</v>
      </c>
      <c r="J436" s="4">
        <f t="shared" si="226"/>
        <v>507.52299375387884</v>
      </c>
      <c r="K436" s="40">
        <f t="shared" si="227"/>
        <v>6.2459578646948444</v>
      </c>
      <c r="L436" s="40">
        <f t="shared" si="211"/>
        <v>0</v>
      </c>
      <c r="M436" s="10">
        <f t="shared" si="228"/>
        <v>5.0972934533275023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13.887414286102176</v>
      </c>
      <c r="Q436" s="42">
        <f t="shared" si="230"/>
        <v>0.19878393250310211</v>
      </c>
      <c r="R436" s="4">
        <f t="shared" si="231"/>
        <v>51414.020455475962</v>
      </c>
      <c r="S436">
        <f t="shared" si="212"/>
        <v>5.1414020455475963E-5</v>
      </c>
      <c r="T436" s="41">
        <f t="shared" si="213"/>
        <v>1.2839035158640786E-4</v>
      </c>
      <c r="U436" s="42">
        <f t="shared" si="232"/>
        <v>9.2265030408374388E-2</v>
      </c>
      <c r="V436" s="42">
        <f t="shared" si="233"/>
        <v>0.45751344558485335</v>
      </c>
      <c r="W436" s="42">
        <f t="shared" si="234"/>
        <v>0.45352799059894972</v>
      </c>
      <c r="X436" s="42">
        <f t="shared" si="235"/>
        <v>3.9854549859036359E-3</v>
      </c>
      <c r="Y436" s="42">
        <f t="shared" si="209"/>
        <v>1.9841708586438188E-3</v>
      </c>
      <c r="Z436" s="10">
        <f t="shared" si="236"/>
        <v>15.454205352093407</v>
      </c>
      <c r="AA436">
        <f t="shared" si="214"/>
        <v>5097348.2681531571</v>
      </c>
      <c r="AB436" s="10">
        <f t="shared" si="215"/>
        <v>5.0973482681531568</v>
      </c>
      <c r="AC436" s="10">
        <f t="shared" si="216"/>
        <v>4.9963482681531568</v>
      </c>
      <c r="AD436" s="3">
        <f t="shared" si="217"/>
        <v>724.63354142902926</v>
      </c>
      <c r="AI436" s="94">
        <f t="shared" si="218"/>
        <v>0.45352799059894972</v>
      </c>
    </row>
    <row r="437" spans="2:35">
      <c r="B437" s="39">
        <f t="shared" si="219"/>
        <v>409</v>
      </c>
      <c r="C437" s="42">
        <f t="shared" si="220"/>
        <v>2.7168585131866103</v>
      </c>
      <c r="D437" s="10">
        <f t="shared" si="221"/>
        <v>2.8231414868130269</v>
      </c>
      <c r="E437" s="40">
        <f t="shared" si="222"/>
        <v>25.433717026373944</v>
      </c>
      <c r="F437" s="40">
        <f t="shared" si="223"/>
        <v>31.08</v>
      </c>
      <c r="G437" s="3">
        <f t="shared" si="224"/>
        <v>204.66513189451004</v>
      </c>
      <c r="H437" s="3">
        <f t="shared" si="225"/>
        <v>81.256230789298584</v>
      </c>
      <c r="I437">
        <f t="shared" si="210"/>
        <v>8.1256230789298584E-5</v>
      </c>
      <c r="J437" s="4">
        <f t="shared" si="226"/>
        <v>508.05362152980842</v>
      </c>
      <c r="K437" s="40">
        <f t="shared" si="227"/>
        <v>6.2524881673039516</v>
      </c>
      <c r="L437" s="40">
        <f t="shared" si="211"/>
        <v>0</v>
      </c>
      <c r="M437" s="10">
        <f t="shared" si="228"/>
        <v>5.0973482681531568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13.887461925787548</v>
      </c>
      <c r="Q437" s="42">
        <f t="shared" si="230"/>
        <v>0.1992622550278953</v>
      </c>
      <c r="R437" s="4">
        <f t="shared" si="231"/>
        <v>51292.073220125472</v>
      </c>
      <c r="S437">
        <f t="shared" si="212"/>
        <v>5.1292073220125475E-5</v>
      </c>
      <c r="T437" s="41">
        <f t="shared" si="213"/>
        <v>1.2851229882175836E-4</v>
      </c>
      <c r="U437" s="42">
        <f t="shared" si="232"/>
        <v>9.2046189997176162E-2</v>
      </c>
      <c r="V437" s="42">
        <f t="shared" si="233"/>
        <v>0.4575164242847391</v>
      </c>
      <c r="W437" s="42">
        <f t="shared" si="234"/>
        <v>0.45353296629902956</v>
      </c>
      <c r="X437" s="42">
        <f t="shared" si="235"/>
        <v>3.9834579857095376E-3</v>
      </c>
      <c r="Y437" s="42">
        <f t="shared" si="209"/>
        <v>1.9860762363249507E-3</v>
      </c>
      <c r="Z437" s="10">
        <f t="shared" si="236"/>
        <v>15.454367049176845</v>
      </c>
      <c r="AA437">
        <f t="shared" si="214"/>
        <v>5097400.5448587136</v>
      </c>
      <c r="AB437" s="10">
        <f t="shared" si="215"/>
        <v>5.0974005448587141</v>
      </c>
      <c r="AC437" s="10">
        <f t="shared" si="216"/>
        <v>4.9964005448587141</v>
      </c>
      <c r="AD437" s="3">
        <f t="shared" si="217"/>
        <v>724.64112325724636</v>
      </c>
      <c r="AI437" s="94">
        <f t="shared" si="218"/>
        <v>0.45353296629902956</v>
      </c>
    </row>
    <row r="438" spans="2:35">
      <c r="B438" s="39">
        <f t="shared" si="219"/>
        <v>410</v>
      </c>
      <c r="C438" s="42">
        <f t="shared" si="220"/>
        <v>2.7235011990379223</v>
      </c>
      <c r="D438" s="10">
        <f t="shared" si="221"/>
        <v>2.816498800961714</v>
      </c>
      <c r="E438" s="40">
        <f t="shared" si="222"/>
        <v>25.44700239807657</v>
      </c>
      <c r="F438" s="40">
        <f t="shared" si="223"/>
        <v>31.08</v>
      </c>
      <c r="G438" s="3">
        <f t="shared" si="224"/>
        <v>204.61199040769955</v>
      </c>
      <c r="H438" s="3">
        <f t="shared" si="225"/>
        <v>81.256230789298584</v>
      </c>
      <c r="I438">
        <f t="shared" si="210"/>
        <v>8.1256230789298584E-5</v>
      </c>
      <c r="J438" s="4">
        <f t="shared" si="226"/>
        <v>508.58452655301937</v>
      </c>
      <c r="K438" s="40">
        <f t="shared" si="227"/>
        <v>6.2590218819256354</v>
      </c>
      <c r="L438" s="40">
        <f t="shared" si="211"/>
        <v>0</v>
      </c>
      <c r="M438" s="10">
        <f t="shared" si="228"/>
        <v>5.0974005448587141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13.88750735926215</v>
      </c>
      <c r="Q438" s="42">
        <f t="shared" si="230"/>
        <v>0.19974057598783931</v>
      </c>
      <c r="R438" s="4">
        <f t="shared" si="231"/>
        <v>51170.1256533548</v>
      </c>
      <c r="S438">
        <f t="shared" si="212"/>
        <v>5.11701256533548E-5</v>
      </c>
      <c r="T438" s="41">
        <f t="shared" si="213"/>
        <v>1.2863424638852902E-4</v>
      </c>
      <c r="U438" s="42">
        <f t="shared" si="232"/>
        <v>9.1827348991227839E-2</v>
      </c>
      <c r="V438" s="42">
        <f t="shared" si="233"/>
        <v>0.45751916448306101</v>
      </c>
      <c r="W438" s="42">
        <f t="shared" si="234"/>
        <v>0.45353771160661555</v>
      </c>
      <c r="X438" s="42">
        <f t="shared" si="235"/>
        <v>3.9814528764454682E-3</v>
      </c>
      <c r="Y438" s="42">
        <f t="shared" si="209"/>
        <v>1.9879806486867838E-3</v>
      </c>
      <c r="Z438" s="10">
        <f t="shared" si="236"/>
        <v>15.454520895487303</v>
      </c>
      <c r="AA438">
        <f t="shared" si="214"/>
        <v>5097450.2834074982</v>
      </c>
      <c r="AB438" s="10">
        <f t="shared" si="215"/>
        <v>5.0974502834074977</v>
      </c>
      <c r="AC438" s="10">
        <f t="shared" si="216"/>
        <v>4.9964502834074977</v>
      </c>
      <c r="AD438" s="3">
        <f t="shared" si="217"/>
        <v>724.64833696990547</v>
      </c>
      <c r="AI438" s="94">
        <f t="shared" si="218"/>
        <v>0.45353771160661555</v>
      </c>
    </row>
    <row r="439" spans="2:35">
      <c r="B439" s="39">
        <f t="shared" si="219"/>
        <v>411</v>
      </c>
      <c r="C439" s="42">
        <f t="shared" si="220"/>
        <v>2.7301438848892343</v>
      </c>
      <c r="D439" s="10">
        <f t="shared" si="221"/>
        <v>2.8098561151104011</v>
      </c>
      <c r="E439" s="40">
        <f t="shared" si="222"/>
        <v>25.460287769779196</v>
      </c>
      <c r="F439" s="40">
        <f t="shared" si="223"/>
        <v>31.08</v>
      </c>
      <c r="G439" s="3">
        <f t="shared" si="224"/>
        <v>204.55884892088906</v>
      </c>
      <c r="H439" s="3">
        <f t="shared" si="225"/>
        <v>81.256230789298584</v>
      </c>
      <c r="I439">
        <f t="shared" si="210"/>
        <v>8.1256230789298584E-5</v>
      </c>
      <c r="J439" s="4">
        <f t="shared" si="226"/>
        <v>509.11570882351202</v>
      </c>
      <c r="K439" s="40">
        <f t="shared" si="227"/>
        <v>6.2655590085599</v>
      </c>
      <c r="L439" s="40">
        <f t="shared" si="211"/>
        <v>0</v>
      </c>
      <c r="M439" s="10">
        <f t="shared" si="228"/>
        <v>5.0974502834074977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13.887550586540337</v>
      </c>
      <c r="Q439" s="42">
        <f t="shared" si="230"/>
        <v>0.20021889545893093</v>
      </c>
      <c r="R439" s="4">
        <f t="shared" si="231"/>
        <v>51048.177799363912</v>
      </c>
      <c r="S439">
        <f t="shared" si="212"/>
        <v>5.1048177799363912E-5</v>
      </c>
      <c r="T439" s="41">
        <f t="shared" si="213"/>
        <v>1.2875619424251991E-4</v>
      </c>
      <c r="U439" s="42">
        <f t="shared" si="232"/>
        <v>9.1608507469848499E-2</v>
      </c>
      <c r="V439" s="42">
        <f t="shared" si="233"/>
        <v>0.45752166617826023</v>
      </c>
      <c r="W439" s="42">
        <f t="shared" si="234"/>
        <v>0.45354222651837889</v>
      </c>
      <c r="X439" s="42">
        <f t="shared" si="235"/>
        <v>3.9794396598813453E-3</v>
      </c>
      <c r="Y439" s="42">
        <f t="shared" si="209"/>
        <v>1.9898840921601393E-3</v>
      </c>
      <c r="Z439" s="10">
        <f t="shared" si="236"/>
        <v>15.454666890915359</v>
      </c>
      <c r="AA439">
        <f t="shared" si="214"/>
        <v>5097497.4837641325</v>
      </c>
      <c r="AB439" s="10">
        <f t="shared" si="215"/>
        <v>5.0974974837641325</v>
      </c>
      <c r="AC439" s="10">
        <f t="shared" si="216"/>
        <v>4.9964974837641325</v>
      </c>
      <c r="AD439" s="3">
        <f t="shared" si="217"/>
        <v>724.65518256187568</v>
      </c>
      <c r="AI439" s="94">
        <f t="shared" si="218"/>
        <v>0.45354222651837889</v>
      </c>
    </row>
    <row r="440" spans="2:35">
      <c r="B440" s="39">
        <f t="shared" si="219"/>
        <v>412</v>
      </c>
      <c r="C440" s="42">
        <f t="shared" si="220"/>
        <v>2.7367865707405463</v>
      </c>
      <c r="D440" s="10">
        <f t="shared" si="221"/>
        <v>2.8032134292590882</v>
      </c>
      <c r="E440" s="40">
        <f t="shared" si="222"/>
        <v>25.473573141481822</v>
      </c>
      <c r="F440" s="40">
        <f t="shared" si="223"/>
        <v>31.08</v>
      </c>
      <c r="G440" s="3">
        <f t="shared" si="224"/>
        <v>204.50570743407857</v>
      </c>
      <c r="H440" s="3">
        <f t="shared" si="225"/>
        <v>81.256230789298584</v>
      </c>
      <c r="I440">
        <f t="shared" si="210"/>
        <v>8.1256230789298584E-5</v>
      </c>
      <c r="J440" s="4">
        <f t="shared" si="226"/>
        <v>509.64716834128615</v>
      </c>
      <c r="K440" s="40">
        <f t="shared" si="227"/>
        <v>6.272099547206742</v>
      </c>
      <c r="L440" s="40">
        <f t="shared" si="211"/>
        <v>0</v>
      </c>
      <c r="M440" s="10">
        <f t="shared" si="228"/>
        <v>5.0974974837641325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13.887591607635336</v>
      </c>
      <c r="Q440" s="42">
        <f t="shared" si="230"/>
        <v>0.20069721351716502</v>
      </c>
      <c r="R440" s="4">
        <f t="shared" si="231"/>
        <v>50926.229702352837</v>
      </c>
      <c r="S440">
        <f t="shared" si="212"/>
        <v>5.0926229702352835E-5</v>
      </c>
      <c r="T440" s="41">
        <f t="shared" si="213"/>
        <v>1.28878142339531E-4</v>
      </c>
      <c r="U440" s="42">
        <f t="shared" si="232"/>
        <v>9.1389665512357277E-2</v>
      </c>
      <c r="V440" s="42">
        <f t="shared" si="233"/>
        <v>0.45752392936860647</v>
      </c>
      <c r="W440" s="42">
        <f t="shared" si="234"/>
        <v>0.45354651103110821</v>
      </c>
      <c r="X440" s="42">
        <f t="shared" si="235"/>
        <v>3.9774183374982619E-3</v>
      </c>
      <c r="Y440" s="42">
        <f t="shared" si="209"/>
        <v>1.9917865631761161E-3</v>
      </c>
      <c r="Z440" s="10">
        <f t="shared" si="236"/>
        <v>15.454805035354488</v>
      </c>
      <c r="AA440">
        <f t="shared" si="214"/>
        <v>5097542.1458941791</v>
      </c>
      <c r="AB440" s="10">
        <f t="shared" si="215"/>
        <v>5.0975421458941792</v>
      </c>
      <c r="AC440" s="10">
        <f t="shared" si="216"/>
        <v>4.9965421458941792</v>
      </c>
      <c r="AD440" s="3">
        <f t="shared" si="217"/>
        <v>724.66166002816226</v>
      </c>
      <c r="AI440" s="94">
        <f t="shared" si="218"/>
        <v>0.45354651103110821</v>
      </c>
    </row>
    <row r="441" spans="2:35">
      <c r="B441" s="39">
        <f t="shared" si="219"/>
        <v>413</v>
      </c>
      <c r="C441" s="42">
        <f t="shared" si="220"/>
        <v>2.7434292565918583</v>
      </c>
      <c r="D441" s="10">
        <f t="shared" si="221"/>
        <v>2.7965707434077753</v>
      </c>
      <c r="E441" s="40">
        <f t="shared" si="222"/>
        <v>25.486858513184448</v>
      </c>
      <c r="F441" s="40">
        <f t="shared" si="223"/>
        <v>31.08</v>
      </c>
      <c r="G441" s="3">
        <f t="shared" si="224"/>
        <v>204.45256594726808</v>
      </c>
      <c r="H441" s="3">
        <f t="shared" si="225"/>
        <v>81.256230789298584</v>
      </c>
      <c r="I441">
        <f t="shared" si="210"/>
        <v>8.1256230789298584E-5</v>
      </c>
      <c r="J441" s="4">
        <f t="shared" si="226"/>
        <v>510.17890510634192</v>
      </c>
      <c r="K441" s="40">
        <f t="shared" si="227"/>
        <v>6.2786434978661632</v>
      </c>
      <c r="L441" s="40">
        <f t="shared" si="211"/>
        <v>0</v>
      </c>
      <c r="M441" s="10">
        <f t="shared" si="228"/>
        <v>5.0975421458941792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13.887630422558955</v>
      </c>
      <c r="Q441" s="42">
        <f t="shared" si="230"/>
        <v>0.20117553023853468</v>
      </c>
      <c r="R441" s="4">
        <f t="shared" si="231"/>
        <v>50804.281406521521</v>
      </c>
      <c r="S441">
        <f t="shared" si="212"/>
        <v>5.0804281406521522E-5</v>
      </c>
      <c r="T441" s="41">
        <f t="shared" si="213"/>
        <v>1.2900009063536233E-4</v>
      </c>
      <c r="U441" s="42">
        <f t="shared" si="232"/>
        <v>9.1170823198073195E-2</v>
      </c>
      <c r="V441" s="42">
        <f t="shared" si="233"/>
        <v>0.45752595405283869</v>
      </c>
      <c r="W441" s="42">
        <f t="shared" si="234"/>
        <v>0.45355056514167741</v>
      </c>
      <c r="X441" s="42">
        <f t="shared" si="235"/>
        <v>3.9753889111612817E-3</v>
      </c>
      <c r="Y441" s="42">
        <f t="shared" si="209"/>
        <v>1.9936880581662721E-3</v>
      </c>
      <c r="Z441" s="10">
        <f t="shared" si="236"/>
        <v>15.454935328702394</v>
      </c>
      <c r="AA441">
        <f t="shared" si="214"/>
        <v>5097584.269764564</v>
      </c>
      <c r="AB441" s="10">
        <f t="shared" si="215"/>
        <v>5.0975842697645639</v>
      </c>
      <c r="AC441" s="10">
        <f t="shared" si="216"/>
        <v>4.9965842697645639</v>
      </c>
      <c r="AD441" s="3">
        <f t="shared" si="217"/>
        <v>724.66776936396866</v>
      </c>
      <c r="AI441" s="94">
        <f t="shared" si="218"/>
        <v>0.45355056514167741</v>
      </c>
    </row>
    <row r="442" spans="2:35">
      <c r="B442" s="39">
        <f t="shared" si="219"/>
        <v>414</v>
      </c>
      <c r="C442" s="42">
        <f t="shared" si="220"/>
        <v>2.7500719424431703</v>
      </c>
      <c r="D442" s="10">
        <f t="shared" si="221"/>
        <v>2.7899280575564624</v>
      </c>
      <c r="E442" s="40">
        <f t="shared" si="222"/>
        <v>25.500143884887073</v>
      </c>
      <c r="F442" s="40">
        <f t="shared" si="223"/>
        <v>31.08</v>
      </c>
      <c r="G442" s="3">
        <f t="shared" si="224"/>
        <v>204.3994244604576</v>
      </c>
      <c r="H442" s="3">
        <f t="shared" si="225"/>
        <v>81.256230789298584</v>
      </c>
      <c r="I442">
        <f t="shared" si="210"/>
        <v>8.1256230789298584E-5</v>
      </c>
      <c r="J442" s="4">
        <f t="shared" si="226"/>
        <v>510.71091911867916</v>
      </c>
      <c r="K442" s="40">
        <f t="shared" si="227"/>
        <v>6.2851908605381634</v>
      </c>
      <c r="L442" s="40">
        <f t="shared" si="211"/>
        <v>0</v>
      </c>
      <c r="M442" s="10">
        <f t="shared" si="228"/>
        <v>5.0975842697645639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13.887667031321937</v>
      </c>
      <c r="Q442" s="42">
        <f t="shared" si="230"/>
        <v>0.20165384569903141</v>
      </c>
      <c r="R442" s="4">
        <f t="shared" si="231"/>
        <v>50682.332956070015</v>
      </c>
      <c r="S442">
        <f t="shared" si="212"/>
        <v>5.0682332956070016E-5</v>
      </c>
      <c r="T442" s="41">
        <f t="shared" si="213"/>
        <v>1.2912203908581381E-4</v>
      </c>
      <c r="U442" s="42">
        <f t="shared" si="232"/>
        <v>9.0951980606315444E-2</v>
      </c>
      <c r="V442" s="42">
        <f t="shared" si="233"/>
        <v>0.4575277402291838</v>
      </c>
      <c r="W442" s="42">
        <f t="shared" si="234"/>
        <v>0.45355438884708432</v>
      </c>
      <c r="X442" s="42">
        <f t="shared" si="235"/>
        <v>3.973351382099477E-3</v>
      </c>
      <c r="Y442" s="42">
        <f t="shared" si="209"/>
        <v>1.9955885735623165E-3</v>
      </c>
      <c r="Z442" s="10">
        <f t="shared" si="236"/>
        <v>15.455057770858614</v>
      </c>
      <c r="AA442">
        <f t="shared" si="214"/>
        <v>5097623.85534281</v>
      </c>
      <c r="AB442" s="10">
        <f t="shared" si="215"/>
        <v>5.0976238553428104</v>
      </c>
      <c r="AC442" s="10">
        <f t="shared" si="216"/>
        <v>4.9966238553428104</v>
      </c>
      <c r="AD442" s="3">
        <f t="shared" si="217"/>
        <v>724.67351056458449</v>
      </c>
      <c r="AI442" s="94">
        <f t="shared" si="218"/>
        <v>0.45355438884708432</v>
      </c>
    </row>
    <row r="443" spans="2:35">
      <c r="B443" s="39">
        <f t="shared" si="219"/>
        <v>415</v>
      </c>
      <c r="C443" s="42">
        <f t="shared" si="220"/>
        <v>2.7567146282944823</v>
      </c>
      <c r="D443" s="10">
        <f t="shared" si="221"/>
        <v>2.7832853717051496</v>
      </c>
      <c r="E443" s="40">
        <f t="shared" si="222"/>
        <v>25.513429256589699</v>
      </c>
      <c r="F443" s="40">
        <f t="shared" si="223"/>
        <v>31.08</v>
      </c>
      <c r="G443" s="3">
        <f t="shared" si="224"/>
        <v>204.34628297364711</v>
      </c>
      <c r="H443" s="3">
        <f t="shared" si="225"/>
        <v>81.256230789298584</v>
      </c>
      <c r="I443">
        <f t="shared" si="210"/>
        <v>8.1256230789298584E-5</v>
      </c>
      <c r="J443" s="4">
        <f t="shared" si="226"/>
        <v>511.24321037829804</v>
      </c>
      <c r="K443" s="40">
        <f t="shared" si="227"/>
        <v>6.2917416352227429</v>
      </c>
      <c r="L443" s="40">
        <f t="shared" si="211"/>
        <v>0</v>
      </c>
      <c r="M443" s="10">
        <f t="shared" si="228"/>
        <v>5.0976238553428104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13.887701433933303</v>
      </c>
      <c r="Q443" s="42">
        <f t="shared" si="230"/>
        <v>0.20213215997464518</v>
      </c>
      <c r="R443" s="4">
        <f t="shared" si="231"/>
        <v>50560.384395198278</v>
      </c>
      <c r="S443">
        <f t="shared" si="212"/>
        <v>5.0560384395198279E-5</v>
      </c>
      <c r="T443" s="41">
        <f t="shared" si="213"/>
        <v>1.2924398764668554E-4</v>
      </c>
      <c r="U443" s="42">
        <f t="shared" si="232"/>
        <v>9.0733137816403062E-2</v>
      </c>
      <c r="V443" s="42">
        <f t="shared" si="233"/>
        <v>0.45752928789668362</v>
      </c>
      <c r="W443" s="42">
        <f t="shared" si="234"/>
        <v>0.45355798214438087</v>
      </c>
      <c r="X443" s="42">
        <f t="shared" si="235"/>
        <v>3.9713057523027562E-3</v>
      </c>
      <c r="Y443" s="42">
        <f t="shared" si="209"/>
        <v>1.9974881057964701E-3</v>
      </c>
      <c r="Z443" s="10">
        <f t="shared" si="236"/>
        <v>15.455172361727231</v>
      </c>
      <c r="AA443">
        <f t="shared" si="214"/>
        <v>5097660.9025979042</v>
      </c>
      <c r="AB443" s="10">
        <f t="shared" si="215"/>
        <v>5.0976609025979043</v>
      </c>
      <c r="AC443" s="10">
        <f t="shared" si="216"/>
        <v>4.9966609025979043</v>
      </c>
      <c r="AD443" s="3">
        <f t="shared" si="217"/>
        <v>724.67888362551184</v>
      </c>
      <c r="AI443" s="94">
        <f t="shared" si="218"/>
        <v>0.45355798214438087</v>
      </c>
    </row>
    <row r="444" spans="2:35">
      <c r="B444" s="39">
        <f t="shared" si="219"/>
        <v>416</v>
      </c>
      <c r="C444" s="42">
        <f t="shared" si="220"/>
        <v>2.7633573141457943</v>
      </c>
      <c r="D444" s="10">
        <f t="shared" si="221"/>
        <v>2.7766426858538367</v>
      </c>
      <c r="E444" s="40">
        <f t="shared" si="222"/>
        <v>25.526714628292325</v>
      </c>
      <c r="F444" s="40">
        <f t="shared" si="223"/>
        <v>31.08</v>
      </c>
      <c r="G444" s="3">
        <f t="shared" si="224"/>
        <v>204.29314148683662</v>
      </c>
      <c r="H444" s="3">
        <f t="shared" si="225"/>
        <v>81.256230789298584</v>
      </c>
      <c r="I444">
        <f t="shared" si="210"/>
        <v>8.1256230789298584E-5</v>
      </c>
      <c r="J444" s="4">
        <f t="shared" si="226"/>
        <v>511.77577888519841</v>
      </c>
      <c r="K444" s="40">
        <f t="shared" si="227"/>
        <v>6.2982958219198997</v>
      </c>
      <c r="L444" s="40">
        <f t="shared" si="211"/>
        <v>0</v>
      </c>
      <c r="M444" s="10">
        <f t="shared" si="228"/>
        <v>5.0976609025979043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13.887733630401099</v>
      </c>
      <c r="Q444" s="42">
        <f t="shared" si="230"/>
        <v>0.20261047314136452</v>
      </c>
      <c r="R444" s="4">
        <f t="shared" si="231"/>
        <v>50438.435768106348</v>
      </c>
      <c r="S444">
        <f t="shared" si="212"/>
        <v>5.0438435768106347E-5</v>
      </c>
      <c r="T444" s="41">
        <f t="shared" si="213"/>
        <v>1.2936593627377749E-4</v>
      </c>
      <c r="U444" s="42">
        <f t="shared" si="232"/>
        <v>9.0514294907655252E-2</v>
      </c>
      <c r="V444" s="42">
        <f t="shared" si="233"/>
        <v>0.45753059705383392</v>
      </c>
      <c r="W444" s="42">
        <f t="shared" si="234"/>
        <v>0.45356134503075185</v>
      </c>
      <c r="X444" s="42">
        <f t="shared" si="235"/>
        <v>3.9692520230820705E-3</v>
      </c>
      <c r="Y444" s="42">
        <f t="shared" si="209"/>
        <v>1.9993866513011377E-3</v>
      </c>
      <c r="Z444" s="10">
        <f t="shared" si="236"/>
        <v>15.455279101214327</v>
      </c>
      <c r="AA444">
        <f t="shared" si="214"/>
        <v>5097695.4114994844</v>
      </c>
      <c r="AB444" s="10">
        <f t="shared" si="215"/>
        <v>5.0976954114994841</v>
      </c>
      <c r="AC444" s="10">
        <f t="shared" si="216"/>
        <v>4.9966954114994842</v>
      </c>
      <c r="AD444" s="3">
        <f t="shared" si="217"/>
        <v>724.68388854234729</v>
      </c>
      <c r="AI444" s="94">
        <f t="shared" si="218"/>
        <v>0.45356134503075185</v>
      </c>
    </row>
    <row r="445" spans="2:35">
      <c r="B445" s="39">
        <f t="shared" si="219"/>
        <v>417</v>
      </c>
      <c r="C445" s="42">
        <f t="shared" si="220"/>
        <v>2.7699999999971063</v>
      </c>
      <c r="D445" s="10">
        <f t="shared" si="221"/>
        <v>2.7700000000025238</v>
      </c>
      <c r="E445" s="40">
        <f t="shared" si="222"/>
        <v>25.539999999994951</v>
      </c>
      <c r="F445" s="40">
        <f t="shared" si="223"/>
        <v>31.08</v>
      </c>
      <c r="G445" s="3">
        <f t="shared" si="224"/>
        <v>204.24000000002613</v>
      </c>
      <c r="H445" s="3">
        <f t="shared" si="225"/>
        <v>81.256230789298584</v>
      </c>
      <c r="I445">
        <f t="shared" si="210"/>
        <v>8.1256230789298584E-5</v>
      </c>
      <c r="J445" s="4">
        <f t="shared" si="226"/>
        <v>512.30862463938035</v>
      </c>
      <c r="K445" s="40">
        <f t="shared" si="227"/>
        <v>6.3048534206296365</v>
      </c>
      <c r="L445" s="40">
        <f t="shared" si="211"/>
        <v>0</v>
      </c>
      <c r="M445" s="10">
        <f t="shared" si="228"/>
        <v>5.0976954114994841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13.887763620731695</v>
      </c>
      <c r="Q445" s="42">
        <f t="shared" si="230"/>
        <v>0.20308878527517674</v>
      </c>
      <c r="R445" s="4">
        <f t="shared" si="231"/>
        <v>50316.487118994199</v>
      </c>
      <c r="S445">
        <f t="shared" si="212"/>
        <v>5.03164871189942E-5</v>
      </c>
      <c r="T445" s="41">
        <f t="shared" si="213"/>
        <v>1.2948788492288965E-4</v>
      </c>
      <c r="U445" s="42">
        <f t="shared" si="232"/>
        <v>9.0295451959391038E-2</v>
      </c>
      <c r="V445" s="42">
        <f t="shared" si="233"/>
        <v>0.45753166769992376</v>
      </c>
      <c r="W445" s="42">
        <f t="shared" si="234"/>
        <v>0.45356447750344148</v>
      </c>
      <c r="X445" s="42">
        <f t="shared" si="235"/>
        <v>3.9671901964822842E-3</v>
      </c>
      <c r="Y445" s="42">
        <f t="shared" si="209"/>
        <v>2.0012842065092562E-3</v>
      </c>
      <c r="Z445" s="10">
        <f t="shared" si="236"/>
        <v>15.455377989230621</v>
      </c>
      <c r="AA445">
        <f t="shared" si="214"/>
        <v>5097727.3820186853</v>
      </c>
      <c r="AB445" s="10">
        <f t="shared" si="215"/>
        <v>5.097727382018685</v>
      </c>
      <c r="AC445" s="10">
        <f t="shared" si="216"/>
        <v>4.996727382018685</v>
      </c>
      <c r="AD445" s="3">
        <f t="shared" si="217"/>
        <v>724.68852531090431</v>
      </c>
      <c r="AI445" s="94">
        <f t="shared" si="218"/>
        <v>0.45356447750344148</v>
      </c>
    </row>
    <row r="446" spans="2:35">
      <c r="B446" s="39">
        <f t="shared" si="219"/>
        <v>418</v>
      </c>
      <c r="C446" s="42">
        <f t="shared" si="220"/>
        <v>2.7766426858484183</v>
      </c>
      <c r="D446" s="10">
        <f t="shared" si="221"/>
        <v>2.7633573141512109</v>
      </c>
      <c r="E446" s="40">
        <f t="shared" si="222"/>
        <v>25.553285371697577</v>
      </c>
      <c r="F446" s="40">
        <f t="shared" si="223"/>
        <v>31.08</v>
      </c>
      <c r="G446" s="3">
        <f t="shared" si="224"/>
        <v>204.18685851321564</v>
      </c>
      <c r="H446" s="3">
        <f t="shared" si="225"/>
        <v>81.256230789298584</v>
      </c>
      <c r="I446">
        <f t="shared" si="210"/>
        <v>8.1256230789298584E-5</v>
      </c>
      <c r="J446" s="4">
        <f t="shared" si="226"/>
        <v>512.84174764084389</v>
      </c>
      <c r="K446" s="40">
        <f t="shared" si="227"/>
        <v>6.3114144313519516</v>
      </c>
      <c r="L446" s="40">
        <f t="shared" si="211"/>
        <v>0</v>
      </c>
      <c r="M446" s="10">
        <f t="shared" si="228"/>
        <v>5.097727382018685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13.887791404930518</v>
      </c>
      <c r="Q446" s="42">
        <f t="shared" si="230"/>
        <v>0.20356709645206794</v>
      </c>
      <c r="R446" s="4">
        <f t="shared" si="231"/>
        <v>50194.538492061831</v>
      </c>
      <c r="S446">
        <f t="shared" si="212"/>
        <v>5.0194538492061828E-5</v>
      </c>
      <c r="T446" s="41">
        <f t="shared" si="213"/>
        <v>1.2960983354982201E-4</v>
      </c>
      <c r="U446" s="42">
        <f t="shared" si="232"/>
        <v>9.007660905092954E-2</v>
      </c>
      <c r="V446" s="42">
        <f t="shared" si="233"/>
        <v>0.45753249983383626</v>
      </c>
      <c r="W446" s="42">
        <f t="shared" si="234"/>
        <v>0.45356737955982929</v>
      </c>
      <c r="X446" s="42">
        <f t="shared" si="235"/>
        <v>3.9651202740069724E-3</v>
      </c>
      <c r="Y446" s="42">
        <f t="shared" si="209"/>
        <v>2.0031807678540315E-3</v>
      </c>
      <c r="Z446" s="10">
        <f t="shared" si="236"/>
        <v>15.455469025689389</v>
      </c>
      <c r="AA446">
        <f t="shared" si="214"/>
        <v>5097756.8141274704</v>
      </c>
      <c r="AB446" s="10">
        <f t="shared" si="215"/>
        <v>5.0977568141274707</v>
      </c>
      <c r="AC446" s="10">
        <f t="shared" si="216"/>
        <v>4.9967568141274707</v>
      </c>
      <c r="AD446" s="3">
        <f t="shared" si="217"/>
        <v>724.69279392711678</v>
      </c>
      <c r="AI446" s="94">
        <f t="shared" si="218"/>
        <v>0.45356737955982929</v>
      </c>
    </row>
    <row r="447" spans="2:35">
      <c r="B447" s="39">
        <f t="shared" si="219"/>
        <v>419</v>
      </c>
      <c r="C447" s="42">
        <f t="shared" si="220"/>
        <v>2.7832853716997303</v>
      </c>
      <c r="D447" s="10">
        <f t="shared" si="221"/>
        <v>2.756714628299898</v>
      </c>
      <c r="E447" s="40">
        <f t="shared" si="222"/>
        <v>25.566570743400202</v>
      </c>
      <c r="F447" s="40">
        <f t="shared" si="223"/>
        <v>31.08</v>
      </c>
      <c r="G447" s="3">
        <f t="shared" si="224"/>
        <v>204.13371702640515</v>
      </c>
      <c r="H447" s="3">
        <f t="shared" si="225"/>
        <v>81.256230789298584</v>
      </c>
      <c r="I447">
        <f t="shared" si="210"/>
        <v>8.1256230789298584E-5</v>
      </c>
      <c r="J447" s="4">
        <f t="shared" si="226"/>
        <v>513.37514788958902</v>
      </c>
      <c r="K447" s="40">
        <f t="shared" si="227"/>
        <v>6.3179788540868467</v>
      </c>
      <c r="L447" s="40">
        <f t="shared" si="211"/>
        <v>0</v>
      </c>
      <c r="M447" s="10">
        <f t="shared" si="228"/>
        <v>5.0977568141274707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13.887816983001464</v>
      </c>
      <c r="Q447" s="42">
        <f t="shared" si="230"/>
        <v>0.20404540674802321</v>
      </c>
      <c r="R447" s="4">
        <f t="shared" si="231"/>
        <v>50072.589931509232</v>
      </c>
      <c r="S447">
        <f t="shared" si="212"/>
        <v>5.0072589931509233E-5</v>
      </c>
      <c r="T447" s="41">
        <f t="shared" si="213"/>
        <v>1.297317821103746E-4</v>
      </c>
      <c r="U447" s="42">
        <f t="shared" si="232"/>
        <v>8.9857766261589894E-2</v>
      </c>
      <c r="V447" s="42">
        <f t="shared" si="233"/>
        <v>0.45753309345469662</v>
      </c>
      <c r="W447" s="42">
        <f t="shared" si="234"/>
        <v>0.45357005119737037</v>
      </c>
      <c r="X447" s="42">
        <f t="shared" si="235"/>
        <v>3.9630422573262436E-3</v>
      </c>
      <c r="Y447" s="42">
        <f t="shared" si="209"/>
        <v>2.0050763317690165E-3</v>
      </c>
      <c r="Z447" s="10">
        <f t="shared" si="236"/>
        <v>15.45555221050703</v>
      </c>
      <c r="AA447">
        <f t="shared" si="214"/>
        <v>5097783.7077988097</v>
      </c>
      <c r="AB447" s="10">
        <f t="shared" si="215"/>
        <v>5.0977837077988095</v>
      </c>
      <c r="AC447" s="10">
        <f t="shared" si="216"/>
        <v>4.9967837077988095</v>
      </c>
      <c r="AD447" s="3">
        <f t="shared" si="217"/>
        <v>724.69669438706455</v>
      </c>
      <c r="AI447" s="94">
        <f t="shared" si="218"/>
        <v>0.45357005119737037</v>
      </c>
    </row>
    <row r="448" spans="2:35">
      <c r="B448" s="39">
        <f t="shared" si="219"/>
        <v>420</v>
      </c>
      <c r="C448" s="42">
        <f t="shared" si="220"/>
        <v>2.7899280575510423</v>
      </c>
      <c r="D448" s="10">
        <f t="shared" si="221"/>
        <v>2.7500719424485851</v>
      </c>
      <c r="E448" s="40">
        <f t="shared" si="222"/>
        <v>25.579856115102828</v>
      </c>
      <c r="F448" s="40">
        <f t="shared" si="223"/>
        <v>31.08</v>
      </c>
      <c r="G448" s="3">
        <f t="shared" si="224"/>
        <v>204.08057553959466</v>
      </c>
      <c r="H448" s="3">
        <f t="shared" si="225"/>
        <v>81.256230789298584</v>
      </c>
      <c r="I448">
        <f t="shared" si="210"/>
        <v>8.1256230789298584E-5</v>
      </c>
      <c r="J448" s="4">
        <f t="shared" si="226"/>
        <v>513.90882538561573</v>
      </c>
      <c r="K448" s="40">
        <f t="shared" si="227"/>
        <v>6.3245466888343209</v>
      </c>
      <c r="L448" s="40">
        <f t="shared" si="211"/>
        <v>0</v>
      </c>
      <c r="M448" s="10">
        <f t="shared" si="228"/>
        <v>5.0977837077988095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13.887840354947071</v>
      </c>
      <c r="Q448" s="42">
        <f t="shared" si="230"/>
        <v>0.20452371623902668</v>
      </c>
      <c r="R448" s="4">
        <f t="shared" si="231"/>
        <v>49950.641481536426</v>
      </c>
      <c r="S448">
        <f t="shared" si="212"/>
        <v>4.9950641481536429E-5</v>
      </c>
      <c r="T448" s="41">
        <f t="shared" si="213"/>
        <v>1.2985373056034741E-4</v>
      </c>
      <c r="U448" s="42">
        <f t="shared" si="232"/>
        <v>8.9638923670691192E-2</v>
      </c>
      <c r="V448" s="42">
        <f t="shared" si="233"/>
        <v>0.45753344856189382</v>
      </c>
      <c r="W448" s="42">
        <f t="shared" si="234"/>
        <v>0.45357249241361125</v>
      </c>
      <c r="X448" s="42">
        <f t="shared" si="235"/>
        <v>3.9609561482825684E-3</v>
      </c>
      <c r="Y448" s="42">
        <f t="shared" si="209"/>
        <v>2.0069708946881884E-3</v>
      </c>
      <c r="Z448" s="10">
        <f t="shared" si="236"/>
        <v>15.455627543603619</v>
      </c>
      <c r="AA448">
        <f t="shared" si="214"/>
        <v>5097808.0630068649</v>
      </c>
      <c r="AB448" s="10">
        <f t="shared" si="215"/>
        <v>5.0978080630068652</v>
      </c>
      <c r="AC448" s="10">
        <f t="shared" si="216"/>
        <v>4.9968080630068652</v>
      </c>
      <c r="AD448" s="3">
        <f t="shared" si="217"/>
        <v>724.70022668699994</v>
      </c>
      <c r="AI448" s="94">
        <f t="shared" si="218"/>
        <v>0.45357249241361125</v>
      </c>
    </row>
    <row r="449" spans="2:35">
      <c r="B449" s="39">
        <f t="shared" si="219"/>
        <v>421</v>
      </c>
      <c r="C449" s="42">
        <f t="shared" si="220"/>
        <v>2.7965707434023543</v>
      </c>
      <c r="D449" s="10">
        <f t="shared" si="221"/>
        <v>2.7434292565972722</v>
      </c>
      <c r="E449" s="40">
        <f t="shared" si="222"/>
        <v>25.593141486805454</v>
      </c>
      <c r="F449" s="40">
        <f t="shared" si="223"/>
        <v>31.08</v>
      </c>
      <c r="G449" s="3">
        <f t="shared" si="224"/>
        <v>204.02743405278417</v>
      </c>
      <c r="H449" s="3">
        <f t="shared" si="225"/>
        <v>81.256230789298584</v>
      </c>
      <c r="I449">
        <f t="shared" si="210"/>
        <v>8.1256230789298584E-5</v>
      </c>
      <c r="J449" s="4">
        <f t="shared" si="226"/>
        <v>514.44278012892391</v>
      </c>
      <c r="K449" s="40">
        <f t="shared" si="227"/>
        <v>6.3311179355943725</v>
      </c>
      <c r="L449" s="40">
        <f t="shared" si="211"/>
        <v>0</v>
      </c>
      <c r="M449" s="10">
        <f t="shared" si="228"/>
        <v>5.0978080630068652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13.887861520768658</v>
      </c>
      <c r="Q449" s="42">
        <f t="shared" si="230"/>
        <v>0.20500202500106166</v>
      </c>
      <c r="R449" s="4">
        <f t="shared" si="231"/>
        <v>49828.693186343393</v>
      </c>
      <c r="S449">
        <f t="shared" si="212"/>
        <v>4.9828693186343393E-5</v>
      </c>
      <c r="T449" s="41">
        <f t="shared" si="213"/>
        <v>1.2997567885554044E-4</v>
      </c>
      <c r="U449" s="42">
        <f t="shared" si="232"/>
        <v>8.9420081357552528E-2</v>
      </c>
      <c r="V449" s="42">
        <f t="shared" si="233"/>
        <v>0.45753356515485094</v>
      </c>
      <c r="W449" s="42">
        <f t="shared" si="234"/>
        <v>0.45357470320620635</v>
      </c>
      <c r="X449" s="42">
        <f t="shared" si="235"/>
        <v>3.9588619486445875E-3</v>
      </c>
      <c r="Y449" s="42">
        <f t="shared" si="209"/>
        <v>2.0088644530459119E-3</v>
      </c>
      <c r="Z449" s="10">
        <f t="shared" si="236"/>
        <v>15.45569502490258</v>
      </c>
      <c r="AA449">
        <f t="shared" si="214"/>
        <v>5097829.8797268784</v>
      </c>
      <c r="AB449" s="10">
        <f t="shared" si="215"/>
        <v>5.097829879726878</v>
      </c>
      <c r="AC449" s="10">
        <f t="shared" si="216"/>
        <v>4.996829879726878</v>
      </c>
      <c r="AD449" s="3">
        <f t="shared" si="217"/>
        <v>724.7033908233326</v>
      </c>
      <c r="AI449" s="94">
        <f t="shared" si="218"/>
        <v>0.45357470320620635</v>
      </c>
    </row>
    <row r="450" spans="2:35">
      <c r="B450" s="39">
        <f t="shared" si="219"/>
        <v>422</v>
      </c>
      <c r="C450" s="42">
        <f t="shared" si="220"/>
        <v>2.8032134292536663</v>
      </c>
      <c r="D450" s="10">
        <f t="shared" si="221"/>
        <v>2.7367865707459593</v>
      </c>
      <c r="E450" s="40">
        <f t="shared" si="222"/>
        <v>25.60642685850808</v>
      </c>
      <c r="F450" s="40">
        <f t="shared" si="223"/>
        <v>31.08</v>
      </c>
      <c r="G450" s="3">
        <f t="shared" si="224"/>
        <v>203.97429256597368</v>
      </c>
      <c r="H450" s="3">
        <f t="shared" si="225"/>
        <v>81.256230789298584</v>
      </c>
      <c r="I450">
        <f t="shared" si="210"/>
        <v>8.1256230789298584E-5</v>
      </c>
      <c r="J450" s="4">
        <f t="shared" si="226"/>
        <v>514.97701211951369</v>
      </c>
      <c r="K450" s="40">
        <f t="shared" si="227"/>
        <v>6.3376925943670033</v>
      </c>
      <c r="L450" s="40">
        <f t="shared" si="211"/>
        <v>0</v>
      </c>
      <c r="M450" s="10">
        <f t="shared" si="228"/>
        <v>5.097829879726878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13.88788048046624</v>
      </c>
      <c r="Q450" s="42">
        <f t="shared" si="230"/>
        <v>0.20548033311011077</v>
      </c>
      <c r="R450" s="4">
        <f t="shared" si="231"/>
        <v>49706.745090130127</v>
      </c>
      <c r="S450">
        <f t="shared" si="212"/>
        <v>4.9706745090130126E-5</v>
      </c>
      <c r="T450" s="41">
        <f t="shared" si="213"/>
        <v>1.3009762695175372E-4</v>
      </c>
      <c r="U450" s="42">
        <f t="shared" si="232"/>
        <v>8.9201239401493021E-2</v>
      </c>
      <c r="V450" s="42">
        <f t="shared" si="233"/>
        <v>0.45753344323300105</v>
      </c>
      <c r="W450" s="42">
        <f t="shared" si="234"/>
        <v>0.45357668357290853</v>
      </c>
      <c r="X450" s="42">
        <f t="shared" si="235"/>
        <v>3.9567596600925126E-3</v>
      </c>
      <c r="Y450" s="42">
        <f t="shared" si="209"/>
        <v>2.0107570032768928E-3</v>
      </c>
      <c r="Z450" s="10">
        <f t="shared" si="236"/>
        <v>15.455754654330287</v>
      </c>
      <c r="AA450">
        <f t="shared" si="214"/>
        <v>5097849.1579350466</v>
      </c>
      <c r="AB450" s="10">
        <f t="shared" si="215"/>
        <v>5.0978491579350464</v>
      </c>
      <c r="AC450" s="10">
        <f t="shared" si="216"/>
        <v>4.9968491579350465</v>
      </c>
      <c r="AD450" s="3">
        <f t="shared" si="217"/>
        <v>724.70618679261008</v>
      </c>
      <c r="AI450" s="94">
        <f t="shared" si="218"/>
        <v>0.45357668357290853</v>
      </c>
    </row>
    <row r="451" spans="2:35">
      <c r="B451" s="39">
        <f t="shared" si="219"/>
        <v>423</v>
      </c>
      <c r="C451" s="42">
        <f t="shared" si="220"/>
        <v>2.8098561151049783</v>
      </c>
      <c r="D451" s="10">
        <f t="shared" si="221"/>
        <v>2.7301438848946464</v>
      </c>
      <c r="E451" s="40">
        <f t="shared" si="222"/>
        <v>25.619712230210705</v>
      </c>
      <c r="F451" s="40">
        <f t="shared" si="223"/>
        <v>31.08</v>
      </c>
      <c r="G451" s="3">
        <f t="shared" si="224"/>
        <v>203.9211510791632</v>
      </c>
      <c r="H451" s="3">
        <f t="shared" si="225"/>
        <v>81.256230789298584</v>
      </c>
      <c r="I451">
        <f t="shared" si="210"/>
        <v>8.1256230789298584E-5</v>
      </c>
      <c r="J451" s="4">
        <f t="shared" si="226"/>
        <v>515.51152135738494</v>
      </c>
      <c r="K451" s="40">
        <f t="shared" si="227"/>
        <v>6.3442706651522114</v>
      </c>
      <c r="L451" s="40">
        <f t="shared" si="211"/>
        <v>0</v>
      </c>
      <c r="M451" s="10">
        <f t="shared" si="228"/>
        <v>5.0978491579350464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13.887897234038425</v>
      </c>
      <c r="Q451" s="42">
        <f t="shared" si="230"/>
        <v>0.2059586406421561</v>
      </c>
      <c r="R451" s="4">
        <f t="shared" si="231"/>
        <v>49584.797237096653</v>
      </c>
      <c r="S451">
        <f t="shared" si="212"/>
        <v>4.958479723709665E-5</v>
      </c>
      <c r="T451" s="41">
        <f t="shared" si="213"/>
        <v>1.3021957480478718E-4</v>
      </c>
      <c r="U451" s="42">
        <f t="shared" si="232"/>
        <v>8.8982397881831779E-2</v>
      </c>
      <c r="V451" s="42">
        <f t="shared" si="233"/>
        <v>0.45753308279598542</v>
      </c>
      <c r="W451" s="42">
        <f t="shared" si="234"/>
        <v>0.45357843351155702</v>
      </c>
      <c r="X451" s="42">
        <f t="shared" si="235"/>
        <v>3.954649284428402E-3</v>
      </c>
      <c r="Y451" s="42">
        <f t="shared" si="209"/>
        <v>2.0126485418162326E-3</v>
      </c>
      <c r="Z451" s="10">
        <f t="shared" si="236"/>
        <v>15.455806431816447</v>
      </c>
      <c r="AA451">
        <f t="shared" si="214"/>
        <v>5097865.8976086443</v>
      </c>
      <c r="AB451" s="10">
        <f t="shared" si="215"/>
        <v>5.0978658976086439</v>
      </c>
      <c r="AC451" s="10">
        <f t="shared" si="216"/>
        <v>4.996865897608644</v>
      </c>
      <c r="AD451" s="3">
        <f t="shared" si="217"/>
        <v>724.7086145915365</v>
      </c>
      <c r="AI451" s="94">
        <f t="shared" si="218"/>
        <v>0.45357843351155702</v>
      </c>
    </row>
    <row r="452" spans="2:35">
      <c r="B452" s="39">
        <f t="shared" si="219"/>
        <v>424</v>
      </c>
      <c r="C452" s="42">
        <f t="shared" si="220"/>
        <v>2.8164988009562903</v>
      </c>
      <c r="D452" s="10">
        <f t="shared" si="221"/>
        <v>2.7235011990433335</v>
      </c>
      <c r="E452" s="40">
        <f t="shared" si="222"/>
        <v>25.632997601913331</v>
      </c>
      <c r="F452" s="40">
        <f t="shared" si="223"/>
        <v>31.08</v>
      </c>
      <c r="G452" s="3">
        <f t="shared" si="224"/>
        <v>203.86800959235271</v>
      </c>
      <c r="H452" s="3">
        <f t="shared" si="225"/>
        <v>81.256230789298584</v>
      </c>
      <c r="I452">
        <f t="shared" si="210"/>
        <v>8.1256230789298584E-5</v>
      </c>
      <c r="J452" s="4">
        <f t="shared" si="226"/>
        <v>516.04630784253789</v>
      </c>
      <c r="K452" s="40">
        <f t="shared" si="227"/>
        <v>6.3508521479500004</v>
      </c>
      <c r="L452" s="40">
        <f t="shared" si="211"/>
        <v>0</v>
      </c>
      <c r="M452" s="10">
        <f t="shared" si="228"/>
        <v>5.0978658976086439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13.887911781482503</v>
      </c>
      <c r="Q452" s="42">
        <f t="shared" si="230"/>
        <v>0.20643694767317924</v>
      </c>
      <c r="R452" s="4">
        <f t="shared" si="231"/>
        <v>49462.849671442942</v>
      </c>
      <c r="S452">
        <f t="shared" si="212"/>
        <v>4.946284967144294E-5</v>
      </c>
      <c r="T452" s="41">
        <f t="shared" si="213"/>
        <v>1.3034152237044089E-4</v>
      </c>
      <c r="U452" s="42">
        <f t="shared" si="232"/>
        <v>8.8763556877887922E-2</v>
      </c>
      <c r="V452" s="42">
        <f t="shared" si="233"/>
        <v>0.45753248384356154</v>
      </c>
      <c r="W452" s="42">
        <f t="shared" si="234"/>
        <v>0.4535799530200888</v>
      </c>
      <c r="X452" s="42">
        <f t="shared" si="235"/>
        <v>3.9525308234727441E-3</v>
      </c>
      <c r="Y452" s="42">
        <f t="shared" si="209"/>
        <v>2.0145390650994355E-3</v>
      </c>
      <c r="Z452" s="10">
        <f t="shared" si="236"/>
        <v>15.455850357294098</v>
      </c>
      <c r="AA452">
        <f t="shared" si="214"/>
        <v>5097880.098726023</v>
      </c>
      <c r="AB452" s="10">
        <f t="shared" si="215"/>
        <v>5.0978800987260229</v>
      </c>
      <c r="AC452" s="10">
        <f t="shared" si="216"/>
        <v>4.9968800987260229</v>
      </c>
      <c r="AD452" s="3">
        <f t="shared" si="217"/>
        <v>724.71067421697217</v>
      </c>
      <c r="AI452" s="94">
        <f t="shared" si="218"/>
        <v>0.4535799530200888</v>
      </c>
    </row>
    <row r="453" spans="2:35">
      <c r="B453" s="39">
        <f t="shared" si="219"/>
        <v>425</v>
      </c>
      <c r="C453" s="42">
        <f t="shared" si="220"/>
        <v>2.8231414868076024</v>
      </c>
      <c r="D453" s="10">
        <f t="shared" si="221"/>
        <v>2.7168585131920207</v>
      </c>
      <c r="E453" s="40">
        <f t="shared" si="222"/>
        <v>25.646282973615957</v>
      </c>
      <c r="F453" s="40">
        <f t="shared" si="223"/>
        <v>31.08</v>
      </c>
      <c r="G453" s="3">
        <f t="shared" si="224"/>
        <v>203.81486810554222</v>
      </c>
      <c r="H453" s="3">
        <f t="shared" si="225"/>
        <v>81.256230789298584</v>
      </c>
      <c r="I453">
        <f t="shared" si="210"/>
        <v>8.1256230789298584E-5</v>
      </c>
      <c r="J453" s="4">
        <f t="shared" si="226"/>
        <v>516.58137157497231</v>
      </c>
      <c r="K453" s="40">
        <f t="shared" si="227"/>
        <v>6.3574370427603677</v>
      </c>
      <c r="L453" s="40">
        <f t="shared" si="211"/>
        <v>0</v>
      </c>
      <c r="M453" s="10">
        <f t="shared" si="228"/>
        <v>5.0978800987260229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13.887924122794463</v>
      </c>
      <c r="Q453" s="42">
        <f t="shared" si="230"/>
        <v>0.20691525427916144</v>
      </c>
      <c r="R453" s="4">
        <f t="shared" si="231"/>
        <v>49340.902437368997</v>
      </c>
      <c r="S453">
        <f t="shared" si="212"/>
        <v>4.9340902437368999E-5</v>
      </c>
      <c r="T453" s="41">
        <f t="shared" si="213"/>
        <v>1.3046346960451482E-4</v>
      </c>
      <c r="U453" s="42">
        <f t="shared" si="232"/>
        <v>8.8544716468980517E-2</v>
      </c>
      <c r="V453" s="42">
        <f t="shared" si="233"/>
        <v>0.45753164637569993</v>
      </c>
      <c r="W453" s="42">
        <f t="shared" si="234"/>
        <v>0.45358124209653905</v>
      </c>
      <c r="X453" s="42">
        <f t="shared" si="235"/>
        <v>3.9504042791608796E-3</v>
      </c>
      <c r="Y453" s="42">
        <f t="shared" si="209"/>
        <v>2.0164285695624586E-3</v>
      </c>
      <c r="Z453" s="10">
        <f t="shared" si="236"/>
        <v>15.455886430699969</v>
      </c>
      <c r="AA453">
        <f t="shared" si="214"/>
        <v>5097891.7612667261</v>
      </c>
      <c r="AB453" s="10">
        <f t="shared" si="215"/>
        <v>5.0978917612667258</v>
      </c>
      <c r="AC453" s="10">
        <f t="shared" si="216"/>
        <v>4.9968917612667259</v>
      </c>
      <c r="AD453" s="3">
        <f t="shared" si="217"/>
        <v>724.71236566595007</v>
      </c>
      <c r="AI453" s="94">
        <f t="shared" si="218"/>
        <v>0.45358124209653905</v>
      </c>
    </row>
    <row r="454" spans="2:35">
      <c r="B454" s="39">
        <f t="shared" si="219"/>
        <v>426</v>
      </c>
      <c r="C454" s="42">
        <f t="shared" si="220"/>
        <v>2.8297841726589144</v>
      </c>
      <c r="D454" s="10">
        <f t="shared" si="221"/>
        <v>2.7102158273407078</v>
      </c>
      <c r="E454" s="40">
        <f t="shared" si="222"/>
        <v>25.659568345318583</v>
      </c>
      <c r="F454" s="40">
        <f t="shared" si="223"/>
        <v>31.08</v>
      </c>
      <c r="G454" s="3">
        <f t="shared" si="224"/>
        <v>203.76172661873173</v>
      </c>
      <c r="H454" s="3">
        <f t="shared" si="225"/>
        <v>81.256230789298584</v>
      </c>
      <c r="I454">
        <f t="shared" si="210"/>
        <v>8.1256230789298584E-5</v>
      </c>
      <c r="J454" s="4">
        <f t="shared" si="226"/>
        <v>517.11671255468832</v>
      </c>
      <c r="K454" s="40">
        <f t="shared" si="227"/>
        <v>6.3640253495833132</v>
      </c>
      <c r="L454" s="40">
        <f t="shared" si="211"/>
        <v>0</v>
      </c>
      <c r="M454" s="10">
        <f t="shared" si="228"/>
        <v>5.0978917612667258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13.887934257969082</v>
      </c>
      <c r="Q454" s="42">
        <f t="shared" si="230"/>
        <v>0.20739356053608374</v>
      </c>
      <c r="R454" s="4">
        <f t="shared" si="231"/>
        <v>49218.955579074835</v>
      </c>
      <c r="S454">
        <f t="shared" si="212"/>
        <v>4.9218955579074834E-5</v>
      </c>
      <c r="T454" s="41">
        <f t="shared" si="213"/>
        <v>1.3058541646280899E-4</v>
      </c>
      <c r="U454" s="42">
        <f t="shared" si="232"/>
        <v>8.8325876734428738E-2</v>
      </c>
      <c r="V454" s="42">
        <f t="shared" si="233"/>
        <v>0.45753057039211759</v>
      </c>
      <c r="W454" s="42">
        <f t="shared" si="234"/>
        <v>0.45358230073905065</v>
      </c>
      <c r="X454" s="42">
        <f t="shared" si="235"/>
        <v>3.9482696530669381E-3</v>
      </c>
      <c r="Y454" s="42">
        <f t="shared" si="209"/>
        <v>2.0183170516415369E-3</v>
      </c>
      <c r="Z454" s="10">
        <f t="shared" si="236"/>
        <v>15.455914651973085</v>
      </c>
      <c r="AA454">
        <f t="shared" si="214"/>
        <v>5097900.8852110403</v>
      </c>
      <c r="AB454" s="10">
        <f t="shared" si="215"/>
        <v>5.0979008852110406</v>
      </c>
      <c r="AC454" s="10">
        <f t="shared" si="216"/>
        <v>4.9969008852110406</v>
      </c>
      <c r="AD454" s="3">
        <f t="shared" si="217"/>
        <v>724.71368893561134</v>
      </c>
      <c r="AI454" s="94">
        <f t="shared" si="218"/>
        <v>0.45358230073905065</v>
      </c>
    </row>
    <row r="455" spans="2:35">
      <c r="B455" s="39">
        <f t="shared" si="219"/>
        <v>427</v>
      </c>
      <c r="C455" s="42">
        <f t="shared" si="220"/>
        <v>2.8364268585102264</v>
      </c>
      <c r="D455" s="10">
        <f t="shared" si="221"/>
        <v>2.7035731414893949</v>
      </c>
      <c r="E455" s="40">
        <f t="shared" si="222"/>
        <v>25.672853717021209</v>
      </c>
      <c r="F455" s="40">
        <f t="shared" si="223"/>
        <v>31.08</v>
      </c>
      <c r="G455" s="3">
        <f t="shared" si="224"/>
        <v>203.70858513192124</v>
      </c>
      <c r="H455" s="3">
        <f t="shared" si="225"/>
        <v>81.256230789298584</v>
      </c>
      <c r="I455">
        <f t="shared" si="210"/>
        <v>8.1256230789298584E-5</v>
      </c>
      <c r="J455" s="4">
        <f t="shared" si="226"/>
        <v>517.65233078168603</v>
      </c>
      <c r="K455" s="40">
        <f t="shared" si="227"/>
        <v>6.3706170684188397</v>
      </c>
      <c r="L455" s="40">
        <f t="shared" si="211"/>
        <v>0</v>
      </c>
      <c r="M455" s="10">
        <f t="shared" si="228"/>
        <v>5.0979008852110406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13.88794218699954</v>
      </c>
      <c r="Q455" s="42">
        <f t="shared" si="230"/>
        <v>0.20787186651992706</v>
      </c>
      <c r="R455" s="4">
        <f t="shared" si="231"/>
        <v>49097.009140760412</v>
      </c>
      <c r="S455">
        <f t="shared" si="212"/>
        <v>4.9097009140760415E-5</v>
      </c>
      <c r="T455" s="41">
        <f t="shared" si="213"/>
        <v>1.3070736290112341E-4</v>
      </c>
      <c r="U455" s="42">
        <f t="shared" si="232"/>
        <v>8.8107037753551581E-2</v>
      </c>
      <c r="V455" s="42">
        <f t="shared" si="233"/>
        <v>0.45752925589331506</v>
      </c>
      <c r="W455" s="42">
        <f t="shared" si="234"/>
        <v>0.45358312894583436</v>
      </c>
      <c r="X455" s="42">
        <f t="shared" si="235"/>
        <v>3.9461269474806993E-3</v>
      </c>
      <c r="Y455" s="42">
        <f t="shared" si="209"/>
        <v>2.0202045077735223E-3</v>
      </c>
      <c r="Z455" s="10">
        <f t="shared" si="236"/>
        <v>15.455935021057325</v>
      </c>
      <c r="AA455">
        <f t="shared" si="214"/>
        <v>5097907.4705408225</v>
      </c>
      <c r="AB455" s="10">
        <f t="shared" si="215"/>
        <v>5.0979074705408225</v>
      </c>
      <c r="AC455" s="10">
        <f t="shared" si="216"/>
        <v>4.9969074705408225</v>
      </c>
      <c r="AD455" s="3">
        <f t="shared" si="217"/>
        <v>724.71464402332447</v>
      </c>
      <c r="AI455" s="94">
        <f t="shared" si="218"/>
        <v>0.45358312894583436</v>
      </c>
    </row>
    <row r="456" spans="2:35">
      <c r="B456" s="39">
        <f t="shared" si="219"/>
        <v>428</v>
      </c>
      <c r="C456" s="42">
        <f t="shared" si="220"/>
        <v>2.8430695443615384</v>
      </c>
      <c r="D456" s="10">
        <f t="shared" si="221"/>
        <v>2.696930455638082</v>
      </c>
      <c r="E456" s="40">
        <f t="shared" si="222"/>
        <v>25.686139088723834</v>
      </c>
      <c r="F456" s="40">
        <f t="shared" si="223"/>
        <v>31.08</v>
      </c>
      <c r="G456" s="3">
        <f t="shared" si="224"/>
        <v>203.65544364511075</v>
      </c>
      <c r="H456" s="3">
        <f t="shared" si="225"/>
        <v>81.256230789298584</v>
      </c>
      <c r="I456">
        <f t="shared" si="210"/>
        <v>8.1256230789298584E-5</v>
      </c>
      <c r="J456" s="4">
        <f t="shared" si="226"/>
        <v>518.18822625596511</v>
      </c>
      <c r="K456" s="40">
        <f t="shared" si="227"/>
        <v>6.3772121992669426</v>
      </c>
      <c r="L456" s="40">
        <f t="shared" si="211"/>
        <v>0</v>
      </c>
      <c r="M456" s="10">
        <f t="shared" si="228"/>
        <v>5.0979074705408225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13.887947909878138</v>
      </c>
      <c r="Q456" s="42">
        <f t="shared" si="230"/>
        <v>0.20835017230667235</v>
      </c>
      <c r="R456" s="4">
        <f t="shared" si="231"/>
        <v>48975.063166625769</v>
      </c>
      <c r="S456">
        <f t="shared" si="212"/>
        <v>4.897506316662577E-5</v>
      </c>
      <c r="T456" s="41">
        <f t="shared" si="213"/>
        <v>1.3082930887525806E-4</v>
      </c>
      <c r="U456" s="42">
        <f t="shared" si="232"/>
        <v>8.7888199605668266E-2</v>
      </c>
      <c r="V456" s="42">
        <f t="shared" si="233"/>
        <v>0.45752770287901939</v>
      </c>
      <c r="W456" s="42">
        <f t="shared" si="234"/>
        <v>0.45358372671524311</v>
      </c>
      <c r="X456" s="42">
        <f t="shared" si="235"/>
        <v>3.943976163776286E-3</v>
      </c>
      <c r="Y456" s="42">
        <f t="shared" si="209"/>
        <v>2.0220909343954419E-3</v>
      </c>
      <c r="Z456" s="10">
        <f t="shared" si="236"/>
        <v>15.455947537898002</v>
      </c>
      <c r="AA456">
        <f t="shared" si="214"/>
        <v>5097911.5172383916</v>
      </c>
      <c r="AB456" s="10">
        <f t="shared" si="215"/>
        <v>5.0979115172383915</v>
      </c>
      <c r="AC456" s="10">
        <f t="shared" si="216"/>
        <v>4.9969115172383916</v>
      </c>
      <c r="AD456" s="3">
        <f t="shared" si="217"/>
        <v>724.71523092652524</v>
      </c>
      <c r="AI456" s="94">
        <f t="shared" si="218"/>
        <v>0.45358372671524311</v>
      </c>
    </row>
    <row r="457" spans="2:35">
      <c r="B457" s="39">
        <f t="shared" si="219"/>
        <v>429</v>
      </c>
      <c r="C457" s="42">
        <f t="shared" si="220"/>
        <v>2.8497122302128504</v>
      </c>
      <c r="D457" s="10">
        <f t="shared" si="221"/>
        <v>2.6902877697867691</v>
      </c>
      <c r="E457" s="40">
        <f t="shared" si="222"/>
        <v>25.69942446042646</v>
      </c>
      <c r="F457" s="40">
        <f t="shared" si="223"/>
        <v>31.08</v>
      </c>
      <c r="G457" s="3">
        <f t="shared" si="224"/>
        <v>203.60230215830026</v>
      </c>
      <c r="H457" s="3">
        <f t="shared" si="225"/>
        <v>81.256230789298584</v>
      </c>
      <c r="I457">
        <f t="shared" si="210"/>
        <v>8.1256230789298584E-5</v>
      </c>
      <c r="J457" s="4">
        <f t="shared" si="226"/>
        <v>518.72439897752577</v>
      </c>
      <c r="K457" s="40">
        <f t="shared" si="227"/>
        <v>6.3838107421276247</v>
      </c>
      <c r="L457" s="40">
        <f t="shared" si="211"/>
        <v>0</v>
      </c>
      <c r="M457" s="10">
        <f t="shared" si="228"/>
        <v>5.0979115172383915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13.887951426595329</v>
      </c>
      <c r="Q457" s="42">
        <f t="shared" si="230"/>
        <v>0.20882847797230072</v>
      </c>
      <c r="R457" s="4">
        <f t="shared" si="231"/>
        <v>48853.117700870898</v>
      </c>
      <c r="S457">
        <f t="shared" si="212"/>
        <v>4.8853117700870902E-5</v>
      </c>
      <c r="T457" s="41">
        <f t="shared" si="213"/>
        <v>1.3095125434101293E-4</v>
      </c>
      <c r="U457" s="42">
        <f t="shared" si="232"/>
        <v>8.766936237009787E-2</v>
      </c>
      <c r="V457" s="42">
        <f t="shared" si="233"/>
        <v>0.4575259113498068</v>
      </c>
      <c r="W457" s="42">
        <f t="shared" si="234"/>
        <v>0.45358409404567201</v>
      </c>
      <c r="X457" s="42">
        <f t="shared" si="235"/>
        <v>3.941817304134787E-3</v>
      </c>
      <c r="Y457" s="42">
        <f t="shared" si="209"/>
        <v>2.0239763279448816E-3</v>
      </c>
      <c r="Z457" s="10">
        <f t="shared" si="236"/>
        <v>15.455952202444751</v>
      </c>
      <c r="AA457">
        <f t="shared" si="214"/>
        <v>5097913.0252874661</v>
      </c>
      <c r="AB457" s="10">
        <f t="shared" si="215"/>
        <v>5.0979130252874665</v>
      </c>
      <c r="AC457" s="10">
        <f t="shared" si="216"/>
        <v>4.9969130252874665</v>
      </c>
      <c r="AD457" s="3">
        <f t="shared" si="217"/>
        <v>724.71544964285226</v>
      </c>
      <c r="AI457" s="94">
        <f t="shared" si="218"/>
        <v>0.45358409404567201</v>
      </c>
    </row>
    <row r="458" spans="2:35">
      <c r="B458" s="39">
        <f t="shared" si="219"/>
        <v>430</v>
      </c>
      <c r="C458" s="42">
        <f t="shared" si="220"/>
        <v>2.8563549160641624</v>
      </c>
      <c r="D458" s="10">
        <f t="shared" si="221"/>
        <v>2.6836450839354562</v>
      </c>
      <c r="E458" s="40">
        <f t="shared" si="222"/>
        <v>25.712709832129086</v>
      </c>
      <c r="F458" s="40">
        <f t="shared" si="223"/>
        <v>31.08</v>
      </c>
      <c r="G458" s="3">
        <f t="shared" si="224"/>
        <v>203.54916067148977</v>
      </c>
      <c r="H458" s="3">
        <f t="shared" si="225"/>
        <v>81.256230789298584</v>
      </c>
      <c r="I458">
        <f t="shared" si="210"/>
        <v>8.1256230789298584E-5</v>
      </c>
      <c r="J458" s="4">
        <f t="shared" si="226"/>
        <v>519.26084894636801</v>
      </c>
      <c r="K458" s="40">
        <f t="shared" si="227"/>
        <v>6.3904126970008859</v>
      </c>
      <c r="L458" s="40">
        <f t="shared" si="211"/>
        <v>0</v>
      </c>
      <c r="M458" s="10">
        <f t="shared" si="228"/>
        <v>5.0979130252874665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13.887952737140544</v>
      </c>
      <c r="Q458" s="42">
        <f t="shared" si="230"/>
        <v>0.20930678359279348</v>
      </c>
      <c r="R458" s="4">
        <f t="shared" si="231"/>
        <v>48731.172787695774</v>
      </c>
      <c r="S458">
        <f t="shared" si="212"/>
        <v>4.8731172787695771E-5</v>
      </c>
      <c r="T458" s="41">
        <f t="shared" si="213"/>
        <v>1.3107319925418807E-4</v>
      </c>
      <c r="U458" s="42">
        <f t="shared" si="232"/>
        <v>8.7450526126159445E-2</v>
      </c>
      <c r="V458" s="42">
        <f t="shared" si="233"/>
        <v>0.45752388130622196</v>
      </c>
      <c r="W458" s="42">
        <f t="shared" si="234"/>
        <v>0.45358423093564315</v>
      </c>
      <c r="X458" s="42">
        <f t="shared" si="235"/>
        <v>3.9396503705788066E-3</v>
      </c>
      <c r="Y458" s="42">
        <f t="shared" si="209"/>
        <v>2.0258606848599058E-3</v>
      </c>
      <c r="Z458" s="10">
        <f t="shared" si="236"/>
        <v>15.455949014650875</v>
      </c>
      <c r="AA458">
        <f t="shared" si="214"/>
        <v>5097911.9946729476</v>
      </c>
      <c r="AB458" s="10">
        <f t="shared" si="215"/>
        <v>5.0979119946729474</v>
      </c>
      <c r="AC458" s="10">
        <f t="shared" si="216"/>
        <v>4.9969119946729474</v>
      </c>
      <c r="AD458" s="3">
        <f t="shared" si="217"/>
        <v>724.71530017011571</v>
      </c>
      <c r="AI458" s="94">
        <f t="shared" si="218"/>
        <v>0.45358423093564315</v>
      </c>
    </row>
    <row r="459" spans="2:35">
      <c r="B459" s="39">
        <f t="shared" si="219"/>
        <v>431</v>
      </c>
      <c r="C459" s="42">
        <f t="shared" si="220"/>
        <v>2.8629976019154744</v>
      </c>
      <c r="D459" s="10">
        <f t="shared" si="221"/>
        <v>2.6770023980841433</v>
      </c>
      <c r="E459" s="40">
        <f t="shared" si="222"/>
        <v>25.725995203831712</v>
      </c>
      <c r="F459" s="40">
        <f t="shared" si="223"/>
        <v>31.08</v>
      </c>
      <c r="G459" s="3">
        <f t="shared" si="224"/>
        <v>203.49601918467928</v>
      </c>
      <c r="H459" s="3">
        <f t="shared" si="225"/>
        <v>81.256230789298584</v>
      </c>
      <c r="I459">
        <f t="shared" si="210"/>
        <v>8.1256230789298584E-5</v>
      </c>
      <c r="J459" s="4">
        <f t="shared" si="226"/>
        <v>519.79757616249185</v>
      </c>
      <c r="K459" s="40">
        <f t="shared" si="227"/>
        <v>6.3970180638867262</v>
      </c>
      <c r="L459" s="40">
        <f t="shared" si="211"/>
        <v>0</v>
      </c>
      <c r="M459" s="10">
        <f t="shared" si="228"/>
        <v>5.0979119946729474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13.887951841501996</v>
      </c>
      <c r="Q459" s="42">
        <f t="shared" si="230"/>
        <v>0.20978508924413231</v>
      </c>
      <c r="R459" s="4">
        <f t="shared" si="231"/>
        <v>48609.228471300426</v>
      </c>
      <c r="S459">
        <f t="shared" si="212"/>
        <v>4.8609228471300427E-5</v>
      </c>
      <c r="T459" s="41">
        <f t="shared" si="213"/>
        <v>1.3119514357058339E-4</v>
      </c>
      <c r="U459" s="42">
        <f t="shared" si="232"/>
        <v>8.7231690953172181E-2</v>
      </c>
      <c r="V459" s="42">
        <f t="shared" si="233"/>
        <v>0.457521612748503</v>
      </c>
      <c r="W459" s="42">
        <f t="shared" si="234"/>
        <v>0.45358413738378595</v>
      </c>
      <c r="X459" s="42">
        <f t="shared" si="235"/>
        <v>3.9374753647170579E-3</v>
      </c>
      <c r="Y459" s="42">
        <f t="shared" si="209"/>
        <v>2.0277440015788574E-3</v>
      </c>
      <c r="Z459" s="10">
        <f t="shared" si="236"/>
        <v>15.455937974471782</v>
      </c>
      <c r="AA459">
        <f t="shared" si="214"/>
        <v>5097908.425380419</v>
      </c>
      <c r="AB459" s="10">
        <f t="shared" si="215"/>
        <v>5.0979084253804192</v>
      </c>
      <c r="AC459" s="10">
        <f t="shared" si="216"/>
        <v>4.9969084253804192</v>
      </c>
      <c r="AD459" s="3">
        <f t="shared" si="217"/>
        <v>724.71478250622465</v>
      </c>
      <c r="AI459" s="94">
        <f t="shared" si="218"/>
        <v>0.45358413738378595</v>
      </c>
    </row>
    <row r="460" spans="2:35">
      <c r="B460" s="39">
        <f t="shared" si="219"/>
        <v>432</v>
      </c>
      <c r="C460" s="42">
        <f t="shared" si="220"/>
        <v>2.8696402877667864</v>
      </c>
      <c r="D460" s="10">
        <f t="shared" si="221"/>
        <v>2.6703597122328304</v>
      </c>
      <c r="E460" s="40">
        <f t="shared" si="222"/>
        <v>25.739280575534337</v>
      </c>
      <c r="F460" s="40">
        <f t="shared" si="223"/>
        <v>31.08</v>
      </c>
      <c r="G460" s="3">
        <f t="shared" si="224"/>
        <v>203.44287769786879</v>
      </c>
      <c r="H460" s="3">
        <f t="shared" si="225"/>
        <v>81.256230789298584</v>
      </c>
      <c r="I460">
        <f t="shared" si="210"/>
        <v>8.1256230789298584E-5</v>
      </c>
      <c r="J460" s="4">
        <f t="shared" si="226"/>
        <v>520.33458062589727</v>
      </c>
      <c r="K460" s="40">
        <f t="shared" si="227"/>
        <v>6.4036268427851457</v>
      </c>
      <c r="L460" s="40">
        <f t="shared" si="211"/>
        <v>0</v>
      </c>
      <c r="M460" s="10">
        <f t="shared" si="228"/>
        <v>5.0979084253804192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13.887948739666244</v>
      </c>
      <c r="Q460" s="42">
        <f t="shared" si="230"/>
        <v>0.2102633950022994</v>
      </c>
      <c r="R460" s="4">
        <f t="shared" si="231"/>
        <v>48487.284795884814</v>
      </c>
      <c r="S460">
        <f t="shared" si="212"/>
        <v>4.8487284795884817E-5</v>
      </c>
      <c r="T460" s="41">
        <f t="shared" si="213"/>
        <v>1.3131708724599902E-4</v>
      </c>
      <c r="U460" s="42">
        <f t="shared" si="232"/>
        <v>8.7012856930455088E-2</v>
      </c>
      <c r="V460" s="42">
        <f t="shared" si="233"/>
        <v>0.45751910567767651</v>
      </c>
      <c r="W460" s="42">
        <f t="shared" si="234"/>
        <v>0.45358381338879178</v>
      </c>
      <c r="X460" s="42">
        <f t="shared" si="235"/>
        <v>3.9352922888847286E-3</v>
      </c>
      <c r="Y460" s="42">
        <f t="shared" si="209"/>
        <v>2.0296262745407015E-3</v>
      </c>
      <c r="Z460" s="10">
        <f t="shared" si="236"/>
        <v>15.455919081867545</v>
      </c>
      <c r="AA460">
        <f t="shared" si="214"/>
        <v>5097902.3173969733</v>
      </c>
      <c r="AB460" s="10">
        <f t="shared" si="215"/>
        <v>5.0979023173969731</v>
      </c>
      <c r="AC460" s="10">
        <f t="shared" si="216"/>
        <v>4.9969023173969731</v>
      </c>
      <c r="AD460" s="3">
        <f t="shared" si="217"/>
        <v>724.71389664930723</v>
      </c>
      <c r="AI460" s="94">
        <f t="shared" si="218"/>
        <v>0.45358381338879178</v>
      </c>
    </row>
    <row r="461" spans="2:35">
      <c r="B461" s="39">
        <f t="shared" si="219"/>
        <v>433</v>
      </c>
      <c r="C461" s="42">
        <f t="shared" si="220"/>
        <v>2.8762829736180984</v>
      </c>
      <c r="D461" s="10">
        <f t="shared" si="221"/>
        <v>2.6637170263815175</v>
      </c>
      <c r="E461" s="40">
        <f t="shared" si="222"/>
        <v>25.752565947236963</v>
      </c>
      <c r="F461" s="40">
        <f t="shared" si="223"/>
        <v>31.08</v>
      </c>
      <c r="G461" s="3">
        <f t="shared" si="224"/>
        <v>203.38973621105831</v>
      </c>
      <c r="H461" s="3">
        <f t="shared" si="225"/>
        <v>81.256230789298584</v>
      </c>
      <c r="I461">
        <f t="shared" si="210"/>
        <v>8.1256230789298584E-5</v>
      </c>
      <c r="J461" s="4">
        <f t="shared" si="226"/>
        <v>520.87186233658417</v>
      </c>
      <c r="K461" s="40">
        <f t="shared" si="227"/>
        <v>6.4102390336961435</v>
      </c>
      <c r="L461" s="40">
        <f t="shared" si="211"/>
        <v>0</v>
      </c>
      <c r="M461" s="10">
        <f t="shared" si="228"/>
        <v>5.0979023173969731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13.887943431618915</v>
      </c>
      <c r="Q461" s="42">
        <f t="shared" si="230"/>
        <v>0.21074170094327757</v>
      </c>
      <c r="R461" s="4">
        <f t="shared" si="231"/>
        <v>48365.341805648983</v>
      </c>
      <c r="S461">
        <f t="shared" si="212"/>
        <v>4.8365341805648986E-5</v>
      </c>
      <c r="T461" s="41">
        <f t="shared" si="213"/>
        <v>1.3143903023623486E-4</v>
      </c>
      <c r="U461" s="42">
        <f t="shared" si="232"/>
        <v>8.6794024137327369E-2</v>
      </c>
      <c r="V461" s="42">
        <f t="shared" si="233"/>
        <v>0.45751636009410679</v>
      </c>
      <c r="W461" s="42">
        <f t="shared" si="234"/>
        <v>0.45358325894948887</v>
      </c>
      <c r="X461" s="42">
        <f t="shared" si="235"/>
        <v>3.9331011446179232E-3</v>
      </c>
      <c r="Y461" s="42">
        <f t="shared" si="209"/>
        <v>2.0315075001846403E-3</v>
      </c>
      <c r="Z461" s="10">
        <f t="shared" si="236"/>
        <v>15.455892336799957</v>
      </c>
      <c r="AA461">
        <f t="shared" si="214"/>
        <v>5097893.6707102573</v>
      </c>
      <c r="AB461" s="10">
        <f t="shared" si="215"/>
        <v>5.0978936707102571</v>
      </c>
      <c r="AC461" s="10">
        <f t="shared" si="216"/>
        <v>4.9968936707102571</v>
      </c>
      <c r="AD461" s="3">
        <f t="shared" si="217"/>
        <v>724.71264259757174</v>
      </c>
      <c r="AI461" s="94">
        <f t="shared" si="218"/>
        <v>0.45358325894948887</v>
      </c>
    </row>
    <row r="462" spans="2:35">
      <c r="B462" s="39">
        <f t="shared" si="219"/>
        <v>434</v>
      </c>
      <c r="C462" s="42">
        <f t="shared" si="220"/>
        <v>2.8829256594694104</v>
      </c>
      <c r="D462" s="10">
        <f t="shared" si="221"/>
        <v>2.6570743405302046</v>
      </c>
      <c r="E462" s="40">
        <f t="shared" si="222"/>
        <v>25.765851318939589</v>
      </c>
      <c r="F462" s="40">
        <f t="shared" si="223"/>
        <v>31.08</v>
      </c>
      <c r="G462" s="3">
        <f t="shared" si="224"/>
        <v>203.33659472424782</v>
      </c>
      <c r="H462" s="3">
        <f t="shared" si="225"/>
        <v>81.256230789298584</v>
      </c>
      <c r="I462">
        <f t="shared" si="210"/>
        <v>8.1256230789298584E-5</v>
      </c>
      <c r="J462" s="4">
        <f t="shared" si="226"/>
        <v>521.40942129455266</v>
      </c>
      <c r="K462" s="40">
        <f t="shared" si="227"/>
        <v>6.4168546366197194</v>
      </c>
      <c r="L462" s="40">
        <f t="shared" si="211"/>
        <v>0</v>
      </c>
      <c r="M462" s="10">
        <f t="shared" si="228"/>
        <v>5.0978936707102571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13.887935917343876</v>
      </c>
      <c r="Q462" s="42">
        <f t="shared" si="230"/>
        <v>0.21122000714305031</v>
      </c>
      <c r="R462" s="4">
        <f t="shared" si="231"/>
        <v>48243.399544792905</v>
      </c>
      <c r="S462">
        <f t="shared" si="212"/>
        <v>4.8243399544792906E-5</v>
      </c>
      <c r="T462" s="41">
        <f t="shared" si="213"/>
        <v>1.3156097249709093E-4</v>
      </c>
      <c r="U462" s="42">
        <f t="shared" si="232"/>
        <v>8.6575192653108091E-2</v>
      </c>
      <c r="V462" s="42">
        <f t="shared" si="233"/>
        <v>0.45751337599900221</v>
      </c>
      <c r="W462" s="42">
        <f t="shared" si="234"/>
        <v>0.45358247406475627</v>
      </c>
      <c r="X462" s="42">
        <f t="shared" si="235"/>
        <v>3.930901934245945E-3</v>
      </c>
      <c r="Y462" s="42">
        <f t="shared" si="209"/>
        <v>2.0333876749504889E-3</v>
      </c>
      <c r="Z462" s="10">
        <f t="shared" si="236"/>
        <v>15.455857739235327</v>
      </c>
      <c r="AA462">
        <f t="shared" si="214"/>
        <v>5097882.4853093792</v>
      </c>
      <c r="AB462" s="10">
        <f t="shared" si="215"/>
        <v>5.0978824853093796</v>
      </c>
      <c r="AC462" s="10">
        <f t="shared" si="216"/>
        <v>4.9968824853093796</v>
      </c>
      <c r="AD462" s="3">
        <f t="shared" si="217"/>
        <v>724.71102034943863</v>
      </c>
      <c r="AI462" s="94">
        <f t="shared" si="218"/>
        <v>0.45358247406475627</v>
      </c>
    </row>
    <row r="463" spans="2:35">
      <c r="B463" s="39">
        <f t="shared" si="219"/>
        <v>435</v>
      </c>
      <c r="C463" s="42">
        <f t="shared" si="220"/>
        <v>2.8895683453207224</v>
      </c>
      <c r="D463" s="10">
        <f t="shared" si="221"/>
        <v>2.6504316546788917</v>
      </c>
      <c r="E463" s="40">
        <f t="shared" si="222"/>
        <v>25.779136690642215</v>
      </c>
      <c r="F463" s="40">
        <f t="shared" si="223"/>
        <v>31.08</v>
      </c>
      <c r="G463" s="3">
        <f t="shared" si="224"/>
        <v>203.28345323743733</v>
      </c>
      <c r="H463" s="3">
        <f t="shared" si="225"/>
        <v>81.256230789298584</v>
      </c>
      <c r="I463">
        <f t="shared" si="210"/>
        <v>8.1256230789298584E-5</v>
      </c>
      <c r="J463" s="4">
        <f t="shared" si="226"/>
        <v>521.94725749980273</v>
      </c>
      <c r="K463" s="40">
        <f t="shared" si="227"/>
        <v>6.4234736515558755</v>
      </c>
      <c r="L463" s="40">
        <f t="shared" si="211"/>
        <v>0</v>
      </c>
      <c r="M463" s="10">
        <f t="shared" si="228"/>
        <v>5.0978824853093796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13.887926196824012</v>
      </c>
      <c r="Q463" s="42">
        <f t="shared" si="230"/>
        <v>0.21169831367760197</v>
      </c>
      <c r="R463" s="4">
        <f t="shared" si="231"/>
        <v>48121.458057516567</v>
      </c>
      <c r="S463">
        <f t="shared" si="212"/>
        <v>4.8121458057516568E-5</v>
      </c>
      <c r="T463" s="41">
        <f t="shared" si="213"/>
        <v>1.3168291398436727E-4</v>
      </c>
      <c r="U463" s="42">
        <f t="shared" si="232"/>
        <v>8.6356362557116345E-2</v>
      </c>
      <c r="V463" s="42">
        <f t="shared" si="233"/>
        <v>0.45751015339329099</v>
      </c>
      <c r="W463" s="42">
        <f t="shared" si="234"/>
        <v>0.453581458733605</v>
      </c>
      <c r="X463" s="42">
        <f t="shared" si="235"/>
        <v>3.9286946596859829E-3</v>
      </c>
      <c r="Y463" s="42">
        <f t="shared" si="209"/>
        <v>2.035266795278475E-3</v>
      </c>
      <c r="Z463" s="10">
        <f t="shared" si="236"/>
        <v>15.455815289142915</v>
      </c>
      <c r="AA463">
        <f t="shared" si="214"/>
        <v>5097868.761184399</v>
      </c>
      <c r="AB463" s="10">
        <f t="shared" si="215"/>
        <v>5.0978687611843991</v>
      </c>
      <c r="AC463" s="10">
        <f t="shared" si="216"/>
        <v>4.9968687611843992</v>
      </c>
      <c r="AD463" s="3">
        <f t="shared" si="217"/>
        <v>724.7090299034661</v>
      </c>
      <c r="AI463" s="94">
        <f t="shared" si="218"/>
        <v>0.453581458733605</v>
      </c>
    </row>
    <row r="464" spans="2:35">
      <c r="B464" s="39">
        <f t="shared" si="219"/>
        <v>436</v>
      </c>
      <c r="C464" s="42">
        <f t="shared" si="220"/>
        <v>2.8962110311720344</v>
      </c>
      <c r="D464" s="10">
        <f t="shared" si="221"/>
        <v>2.6437889688275789</v>
      </c>
      <c r="E464" s="40">
        <f t="shared" si="222"/>
        <v>25.792422062344841</v>
      </c>
      <c r="F464" s="40">
        <f t="shared" si="223"/>
        <v>31.08</v>
      </c>
      <c r="G464" s="3">
        <f t="shared" si="224"/>
        <v>203.23031175062684</v>
      </c>
      <c r="H464" s="3">
        <f t="shared" si="225"/>
        <v>81.256230789298584</v>
      </c>
      <c r="I464">
        <f t="shared" si="210"/>
        <v>8.1256230789298584E-5</v>
      </c>
      <c r="J464" s="4">
        <f t="shared" si="226"/>
        <v>522.48537095233439</v>
      </c>
      <c r="K464" s="40">
        <f t="shared" si="227"/>
        <v>6.4300960785046106</v>
      </c>
      <c r="L464" s="40">
        <f t="shared" si="211"/>
        <v>0</v>
      </c>
      <c r="M464" s="10">
        <f t="shared" si="228"/>
        <v>5.0978687611843991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13.887914270040799</v>
      </c>
      <c r="Q464" s="42">
        <f t="shared" si="230"/>
        <v>0.21217662062291787</v>
      </c>
      <c r="R464" s="4">
        <f t="shared" si="231"/>
        <v>47999.51738801998</v>
      </c>
      <c r="S464">
        <f t="shared" si="212"/>
        <v>4.7999517388019979E-5</v>
      </c>
      <c r="T464" s="41">
        <f t="shared" si="213"/>
        <v>1.3180485465386386E-4</v>
      </c>
      <c r="U464" s="42">
        <f t="shared" si="232"/>
        <v>8.6137533928671253E-2</v>
      </c>
      <c r="V464" s="42">
        <f t="shared" si="233"/>
        <v>0.45750669227804919</v>
      </c>
      <c r="W464" s="42">
        <f t="shared" si="234"/>
        <v>0.45358021295513273</v>
      </c>
      <c r="X464" s="42">
        <f t="shared" si="235"/>
        <v>3.9264793229164541E-3</v>
      </c>
      <c r="Y464" s="42">
        <f t="shared" si="209"/>
        <v>2.0371448576092651E-3</v>
      </c>
      <c r="Z464" s="10">
        <f t="shared" si="236"/>
        <v>15.455764986495103</v>
      </c>
      <c r="AA464">
        <f t="shared" si="214"/>
        <v>5097852.498326391</v>
      </c>
      <c r="AB464" s="10">
        <f t="shared" si="215"/>
        <v>5.0978524983263913</v>
      </c>
      <c r="AC464" s="10">
        <f t="shared" si="216"/>
        <v>4.9968524983263913</v>
      </c>
      <c r="AD464" s="3">
        <f t="shared" si="217"/>
        <v>724.70667125835985</v>
      </c>
      <c r="AI464" s="94">
        <f t="shared" si="218"/>
        <v>0.45358021295513273</v>
      </c>
    </row>
    <row r="465" spans="2:35">
      <c r="B465" s="39">
        <f t="shared" si="219"/>
        <v>437</v>
      </c>
      <c r="C465" s="42">
        <f t="shared" si="220"/>
        <v>2.9028537170233464</v>
      </c>
      <c r="D465" s="10">
        <f t="shared" si="221"/>
        <v>2.637146282976266</v>
      </c>
      <c r="E465" s="40">
        <f t="shared" si="222"/>
        <v>25.805707434047466</v>
      </c>
      <c r="F465" s="40">
        <f t="shared" si="223"/>
        <v>31.08</v>
      </c>
      <c r="G465" s="3">
        <f t="shared" si="224"/>
        <v>203.17717026381635</v>
      </c>
      <c r="H465" s="3">
        <f t="shared" si="225"/>
        <v>81.256230789298584</v>
      </c>
      <c r="I465">
        <f t="shared" si="210"/>
        <v>8.1256230789298584E-5</v>
      </c>
      <c r="J465" s="4">
        <f t="shared" si="226"/>
        <v>523.02376165214764</v>
      </c>
      <c r="K465" s="40">
        <f t="shared" si="227"/>
        <v>6.436721917465924</v>
      </c>
      <c r="L465" s="40">
        <f t="shared" si="211"/>
        <v>0</v>
      </c>
      <c r="M465" s="10">
        <f t="shared" si="228"/>
        <v>5.0978524983263913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13.887900136974345</v>
      </c>
      <c r="Q465" s="42">
        <f t="shared" si="230"/>
        <v>0.21265492805498434</v>
      </c>
      <c r="R465" s="4">
        <f t="shared" si="231"/>
        <v>47877.577580503152</v>
      </c>
      <c r="S465">
        <f t="shared" si="212"/>
        <v>4.7877577580503149E-5</v>
      </c>
      <c r="T465" s="41">
        <f t="shared" si="213"/>
        <v>1.3192679446138067E-4</v>
      </c>
      <c r="U465" s="42">
        <f t="shared" si="232"/>
        <v>8.5918706847091922E-2</v>
      </c>
      <c r="V465" s="42">
        <f t="shared" si="233"/>
        <v>0.45750299265456101</v>
      </c>
      <c r="W465" s="42">
        <f t="shared" si="234"/>
        <v>0.45357873672852939</v>
      </c>
      <c r="X465" s="42">
        <f t="shared" si="235"/>
        <v>3.9242559260316279E-3</v>
      </c>
      <c r="Y465" s="42">
        <f t="shared" si="209"/>
        <v>2.0390218583840169E-3</v>
      </c>
      <c r="Z465" s="10">
        <f t="shared" si="236"/>
        <v>15.455706831267744</v>
      </c>
      <c r="AA465">
        <f t="shared" si="214"/>
        <v>5097833.6967275459</v>
      </c>
      <c r="AB465" s="10">
        <f t="shared" si="215"/>
        <v>5.0978336967275455</v>
      </c>
      <c r="AC465" s="10">
        <f t="shared" si="216"/>
        <v>4.9968336967275455</v>
      </c>
      <c r="AD465" s="3">
        <f t="shared" si="217"/>
        <v>724.70394441298708</v>
      </c>
      <c r="AI465" s="94">
        <f t="shared" si="218"/>
        <v>0.45357873672852939</v>
      </c>
    </row>
    <row r="466" spans="2:35">
      <c r="B466" s="39">
        <f t="shared" si="219"/>
        <v>438</v>
      </c>
      <c r="C466" s="42">
        <f t="shared" si="220"/>
        <v>2.9094964028746584</v>
      </c>
      <c r="D466" s="10">
        <f t="shared" si="221"/>
        <v>2.6305035971249531</v>
      </c>
      <c r="E466" s="40">
        <f t="shared" si="222"/>
        <v>25.818992805750092</v>
      </c>
      <c r="F466" s="40">
        <f t="shared" si="223"/>
        <v>31.08</v>
      </c>
      <c r="G466" s="3">
        <f t="shared" si="224"/>
        <v>203.12402877700586</v>
      </c>
      <c r="H466" s="3">
        <f t="shared" si="225"/>
        <v>81.256230789298584</v>
      </c>
      <c r="I466">
        <f t="shared" si="210"/>
        <v>8.1256230789298584E-5</v>
      </c>
      <c r="J466" s="4">
        <f t="shared" si="226"/>
        <v>523.56242959924236</v>
      </c>
      <c r="K466" s="40">
        <f t="shared" si="227"/>
        <v>6.4433511684398157</v>
      </c>
      <c r="L466" s="40">
        <f t="shared" si="211"/>
        <v>0</v>
      </c>
      <c r="M466" s="10">
        <f t="shared" si="228"/>
        <v>5.0978336967275455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13.887883797603482</v>
      </c>
      <c r="Q466" s="42">
        <f t="shared" si="230"/>
        <v>0.21313323604978901</v>
      </c>
      <c r="R466" s="4">
        <f t="shared" si="231"/>
        <v>47755.63867916607</v>
      </c>
      <c r="S466">
        <f t="shared" si="212"/>
        <v>4.7755638679166072E-5</v>
      </c>
      <c r="T466" s="41">
        <f t="shared" si="213"/>
        <v>1.3204873336271776E-4</v>
      </c>
      <c r="U466" s="42">
        <f t="shared" si="232"/>
        <v>8.5699881391697458E-2</v>
      </c>
      <c r="V466" s="42">
        <f t="shared" si="233"/>
        <v>0.45749905452412309</v>
      </c>
      <c r="W466" s="42">
        <f t="shared" si="234"/>
        <v>0.45357703005308614</v>
      </c>
      <c r="X466" s="42">
        <f t="shared" si="235"/>
        <v>3.9220244710369556E-3</v>
      </c>
      <c r="Y466" s="42">
        <f t="shared" si="209"/>
        <v>2.0408977940443336E-3</v>
      </c>
      <c r="Z466" s="10">
        <f t="shared" si="236"/>
        <v>15.455640823439769</v>
      </c>
      <c r="AA466">
        <f t="shared" si="214"/>
        <v>5097812.3563810531</v>
      </c>
      <c r="AB466" s="10">
        <f t="shared" si="215"/>
        <v>5.0978123563810529</v>
      </c>
      <c r="AC466" s="10">
        <f t="shared" si="216"/>
        <v>4.9968123563810529</v>
      </c>
      <c r="AD466" s="3">
        <f t="shared" si="217"/>
        <v>724.7008493663601</v>
      </c>
      <c r="AI466" s="94">
        <f t="shared" si="218"/>
        <v>0.45357703005308614</v>
      </c>
    </row>
    <row r="467" spans="2:35">
      <c r="B467" s="39">
        <f t="shared" si="219"/>
        <v>439</v>
      </c>
      <c r="C467" s="42">
        <f t="shared" si="220"/>
        <v>2.9161390887259704</v>
      </c>
      <c r="D467" s="10">
        <f t="shared" si="221"/>
        <v>2.6238609112736402</v>
      </c>
      <c r="E467" s="40">
        <f t="shared" si="222"/>
        <v>25.832278177452718</v>
      </c>
      <c r="F467" s="40">
        <f t="shared" si="223"/>
        <v>31.08</v>
      </c>
      <c r="G467" s="3">
        <f t="shared" si="224"/>
        <v>203.07088729019537</v>
      </c>
      <c r="H467" s="3">
        <f t="shared" si="225"/>
        <v>81.256230789298584</v>
      </c>
      <c r="I467">
        <f t="shared" si="210"/>
        <v>8.1256230789298584E-5</v>
      </c>
      <c r="J467" s="4">
        <f t="shared" si="226"/>
        <v>524.10137479361867</v>
      </c>
      <c r="K467" s="40">
        <f t="shared" si="227"/>
        <v>6.4499838314262865</v>
      </c>
      <c r="L467" s="40">
        <f t="shared" si="211"/>
        <v>0</v>
      </c>
      <c r="M467" s="10">
        <f t="shared" si="228"/>
        <v>5.0978123563810529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13.887865251905668</v>
      </c>
      <c r="Q467" s="42">
        <f t="shared" si="230"/>
        <v>0.21361154468332075</v>
      </c>
      <c r="R467" s="4">
        <f t="shared" si="231"/>
        <v>47633.700728208722</v>
      </c>
      <c r="S467">
        <f t="shared" si="212"/>
        <v>4.7633700728208724E-5</v>
      </c>
      <c r="T467" s="41">
        <f t="shared" si="213"/>
        <v>1.3217067131367512E-4</v>
      </c>
      <c r="U467" s="42">
        <f t="shared" si="232"/>
        <v>8.5481057641806954E-2</v>
      </c>
      <c r="V467" s="42">
        <f t="shared" si="233"/>
        <v>0.45749487788826199</v>
      </c>
      <c r="W467" s="42">
        <f t="shared" si="234"/>
        <v>0.45357509292818471</v>
      </c>
      <c r="X467" s="42">
        <f t="shared" si="235"/>
        <v>3.9197849600772772E-3</v>
      </c>
      <c r="Y467" s="42">
        <f t="shared" si="209"/>
        <v>2.0427726610323265E-3</v>
      </c>
      <c r="Z467" s="10">
        <f t="shared" si="236"/>
        <v>15.455566962993625</v>
      </c>
      <c r="AA467">
        <f t="shared" si="214"/>
        <v>5097788.477281237</v>
      </c>
      <c r="AB467" s="10">
        <f t="shared" si="215"/>
        <v>5.0977884772812372</v>
      </c>
      <c r="AC467" s="10">
        <f t="shared" si="216"/>
        <v>4.9967884772812372</v>
      </c>
      <c r="AD467" s="3">
        <f t="shared" si="217"/>
        <v>724.69738611765581</v>
      </c>
      <c r="AI467" s="94">
        <f t="shared" si="218"/>
        <v>0.45357509292818471</v>
      </c>
    </row>
    <row r="468" spans="2:35">
      <c r="B468" s="39">
        <f t="shared" si="219"/>
        <v>440</v>
      </c>
      <c r="C468" s="42">
        <f t="shared" si="220"/>
        <v>2.9227817745772824</v>
      </c>
      <c r="D468" s="10">
        <f t="shared" si="221"/>
        <v>2.6172182254223273</v>
      </c>
      <c r="E468" s="40">
        <f t="shared" si="222"/>
        <v>25.845563549155344</v>
      </c>
      <c r="F468" s="40">
        <f t="shared" si="223"/>
        <v>31.08</v>
      </c>
      <c r="G468" s="3">
        <f t="shared" si="224"/>
        <v>203.01774580338488</v>
      </c>
      <c r="H468" s="3">
        <f t="shared" si="225"/>
        <v>81.256230789298584</v>
      </c>
      <c r="I468">
        <f t="shared" si="210"/>
        <v>8.1256230789298584E-5</v>
      </c>
      <c r="J468" s="4">
        <f t="shared" si="226"/>
        <v>524.64059723527646</v>
      </c>
      <c r="K468" s="40">
        <f t="shared" si="227"/>
        <v>6.4566199064253347</v>
      </c>
      <c r="L468" s="40">
        <f t="shared" si="211"/>
        <v>0</v>
      </c>
      <c r="M468" s="10">
        <f t="shared" si="228"/>
        <v>5.0977884772812372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13.887844499857103</v>
      </c>
      <c r="Q468" s="42">
        <f t="shared" si="230"/>
        <v>0.21408985403156988</v>
      </c>
      <c r="R468" s="4">
        <f t="shared" si="231"/>
        <v>47511.763771831145</v>
      </c>
      <c r="S468">
        <f t="shared" si="212"/>
        <v>4.7511763771831147E-5</v>
      </c>
      <c r="T468" s="41">
        <f t="shared" si="213"/>
        <v>1.3229260827005268E-4</v>
      </c>
      <c r="U468" s="42">
        <f t="shared" si="232"/>
        <v>8.5262235676739573E-2</v>
      </c>
      <c r="V468" s="42">
        <f t="shared" si="233"/>
        <v>0.45749046274839833</v>
      </c>
      <c r="W468" s="42">
        <f t="shared" si="234"/>
        <v>0.45357292535330979</v>
      </c>
      <c r="X468" s="42">
        <f t="shared" si="235"/>
        <v>3.9175373950885439E-3</v>
      </c>
      <c r="Y468" s="42">
        <f t="shared" si="209"/>
        <v>2.0446464557905128E-3</v>
      </c>
      <c r="Z468" s="10">
        <f t="shared" si="236"/>
        <v>15.455485249914474</v>
      </c>
      <c r="AA468">
        <f t="shared" si="214"/>
        <v>5097762.0594233014</v>
      </c>
      <c r="AB468" s="10">
        <f t="shared" si="215"/>
        <v>5.0977620594233013</v>
      </c>
      <c r="AC468" s="10">
        <f t="shared" si="216"/>
        <v>4.9967620594233013</v>
      </c>
      <c r="AD468" s="3">
        <f t="shared" si="217"/>
        <v>724.69355466617856</v>
      </c>
      <c r="AI468" s="94">
        <f t="shared" si="218"/>
        <v>0.45357292535330979</v>
      </c>
    </row>
    <row r="469" spans="2:35">
      <c r="B469" s="39">
        <f t="shared" si="219"/>
        <v>441</v>
      </c>
      <c r="C469" s="42">
        <f t="shared" si="220"/>
        <v>2.9294244604285944</v>
      </c>
      <c r="D469" s="10">
        <f t="shared" si="221"/>
        <v>2.6105755395710144</v>
      </c>
      <c r="E469" s="40">
        <f t="shared" si="222"/>
        <v>25.858848920857969</v>
      </c>
      <c r="F469" s="40">
        <f t="shared" si="223"/>
        <v>31.08</v>
      </c>
      <c r="G469" s="3">
        <f t="shared" si="224"/>
        <v>202.96460431657439</v>
      </c>
      <c r="H469" s="3">
        <f t="shared" si="225"/>
        <v>81.256230789298584</v>
      </c>
      <c r="I469">
        <f t="shared" si="210"/>
        <v>8.1256230789298584E-5</v>
      </c>
      <c r="J469" s="4">
        <f t="shared" si="226"/>
        <v>525.18009692421595</v>
      </c>
      <c r="K469" s="40">
        <f t="shared" si="227"/>
        <v>6.4632593934369647</v>
      </c>
      <c r="L469" s="40">
        <f t="shared" si="211"/>
        <v>0</v>
      </c>
      <c r="M469" s="10">
        <f t="shared" si="228"/>
        <v>5.0977620594233013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13.887821541432503</v>
      </c>
      <c r="Q469" s="42">
        <f t="shared" si="230"/>
        <v>0.21456816417052829</v>
      </c>
      <c r="R469" s="4">
        <f t="shared" si="231"/>
        <v>47389.827854233292</v>
      </c>
      <c r="S469">
        <f t="shared" si="212"/>
        <v>4.7389827854233295E-5</v>
      </c>
      <c r="T469" s="41">
        <f t="shared" si="213"/>
        <v>1.3241454418765053E-4</v>
      </c>
      <c r="U469" s="42">
        <f t="shared" si="232"/>
        <v>8.5043415575814352E-2</v>
      </c>
      <c r="V469" s="42">
        <f t="shared" si="233"/>
        <v>0.45748580910648012</v>
      </c>
      <c r="W469" s="42">
        <f t="shared" si="234"/>
        <v>0.45357052732802611</v>
      </c>
      <c r="X469" s="42">
        <f t="shared" si="235"/>
        <v>3.9152817784540161E-3</v>
      </c>
      <c r="Y469" s="42">
        <f t="shared" si="209"/>
        <v>2.0465191747620266E-3</v>
      </c>
      <c r="Z469" s="10">
        <f t="shared" si="236"/>
        <v>15.455395684191711</v>
      </c>
      <c r="AA469">
        <f t="shared" si="214"/>
        <v>5097733.102803817</v>
      </c>
      <c r="AB469" s="10">
        <f t="shared" si="215"/>
        <v>5.0977331028038169</v>
      </c>
      <c r="AC469" s="10">
        <f t="shared" si="216"/>
        <v>4.9967331028038169</v>
      </c>
      <c r="AD469" s="3">
        <f t="shared" si="217"/>
        <v>724.68935501143108</v>
      </c>
      <c r="AI469" s="94">
        <f t="shared" si="218"/>
        <v>0.45357052732802611</v>
      </c>
    </row>
    <row r="470" spans="2:35">
      <c r="B470" s="39">
        <f t="shared" si="219"/>
        <v>442</v>
      </c>
      <c r="C470" s="42">
        <f t="shared" si="220"/>
        <v>2.9360671462799064</v>
      </c>
      <c r="D470" s="10">
        <f t="shared" si="221"/>
        <v>2.6039328537197015</v>
      </c>
      <c r="E470" s="40">
        <f t="shared" si="222"/>
        <v>25.872134292560595</v>
      </c>
      <c r="F470" s="40">
        <f t="shared" si="223"/>
        <v>31.08</v>
      </c>
      <c r="G470" s="3">
        <f t="shared" si="224"/>
        <v>202.91146282976391</v>
      </c>
      <c r="H470" s="3">
        <f t="shared" si="225"/>
        <v>81.256230789298584</v>
      </c>
      <c r="I470">
        <f t="shared" si="210"/>
        <v>8.1256230789298584E-5</v>
      </c>
      <c r="J470" s="4">
        <f t="shared" si="226"/>
        <v>525.71987386043691</v>
      </c>
      <c r="K470" s="40">
        <f t="shared" si="227"/>
        <v>6.4699022924611711</v>
      </c>
      <c r="L470" s="40">
        <f t="shared" si="211"/>
        <v>0</v>
      </c>
      <c r="M470" s="10">
        <f t="shared" si="228"/>
        <v>5.0977331028038169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13.887796376605527</v>
      </c>
      <c r="Q470" s="42">
        <f t="shared" si="230"/>
        <v>0.21504647517618949</v>
      </c>
      <c r="R470" s="4">
        <f t="shared" si="231"/>
        <v>47267.893019615178</v>
      </c>
      <c r="S470">
        <f t="shared" si="212"/>
        <v>4.7267893019615178E-5</v>
      </c>
      <c r="T470" s="41">
        <f t="shared" si="213"/>
        <v>1.3253647902226865E-4</v>
      </c>
      <c r="U470" s="42">
        <f t="shared" si="232"/>
        <v>8.4824597418350411E-2</v>
      </c>
      <c r="V470" s="42">
        <f t="shared" si="233"/>
        <v>0.45748091696416776</v>
      </c>
      <c r="W470" s="42">
        <f t="shared" si="234"/>
        <v>0.45356789885202242</v>
      </c>
      <c r="X470" s="42">
        <f t="shared" si="235"/>
        <v>3.9130181121453389E-3</v>
      </c>
      <c r="Y470" s="42">
        <f t="shared" si="209"/>
        <v>2.0483908143904173E-3</v>
      </c>
      <c r="Z470" s="10">
        <f t="shared" si="236"/>
        <v>15.455298265817433</v>
      </c>
      <c r="AA470">
        <f t="shared" si="214"/>
        <v>5097701.6074202294</v>
      </c>
      <c r="AB470" s="10">
        <f t="shared" si="215"/>
        <v>5.0977016074202295</v>
      </c>
      <c r="AC470" s="10">
        <f t="shared" si="216"/>
        <v>4.9967016074202295</v>
      </c>
      <c r="AD470" s="3">
        <f t="shared" si="217"/>
        <v>724.68478715304263</v>
      </c>
      <c r="AI470" s="94">
        <f t="shared" si="218"/>
        <v>0.45356789885202242</v>
      </c>
    </row>
    <row r="471" spans="2:35">
      <c r="B471" s="39">
        <f t="shared" si="219"/>
        <v>443</v>
      </c>
      <c r="C471" s="42">
        <f t="shared" si="220"/>
        <v>2.9427098321312184</v>
      </c>
      <c r="D471" s="10">
        <f t="shared" si="221"/>
        <v>2.5972901678683886</v>
      </c>
      <c r="E471" s="40">
        <f t="shared" si="222"/>
        <v>25.885419664263221</v>
      </c>
      <c r="F471" s="40">
        <f t="shared" si="223"/>
        <v>31.08</v>
      </c>
      <c r="G471" s="3">
        <f t="shared" si="224"/>
        <v>202.85832134295342</v>
      </c>
      <c r="H471" s="3">
        <f t="shared" si="225"/>
        <v>81.256230789298584</v>
      </c>
      <c r="I471">
        <f t="shared" si="210"/>
        <v>8.1256230789298584E-5</v>
      </c>
      <c r="J471" s="4">
        <f t="shared" si="226"/>
        <v>526.25992804393945</v>
      </c>
      <c r="K471" s="40">
        <f t="shared" si="227"/>
        <v>6.4765486034979576</v>
      </c>
      <c r="L471" s="40">
        <f t="shared" si="211"/>
        <v>0</v>
      </c>
      <c r="M471" s="10">
        <f t="shared" si="228"/>
        <v>5.0977016074202295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13.887769005348353</v>
      </c>
      <c r="Q471" s="42">
        <f t="shared" si="230"/>
        <v>0.21552478712454878</v>
      </c>
      <c r="R471" s="4">
        <f t="shared" si="231"/>
        <v>47145.959312176805</v>
      </c>
      <c r="S471">
        <f t="shared" si="212"/>
        <v>4.7145959312176805E-5</v>
      </c>
      <c r="T471" s="41">
        <f t="shared" si="213"/>
        <v>1.3265841272970704E-4</v>
      </c>
      <c r="U471" s="42">
        <f t="shared" si="232"/>
        <v>8.4605781283666873E-2</v>
      </c>
      <c r="V471" s="42">
        <f t="shared" si="233"/>
        <v>0.45747578632339064</v>
      </c>
      <c r="W471" s="42">
        <f t="shared" si="234"/>
        <v>0.45356503992506686</v>
      </c>
      <c r="X471" s="42">
        <f t="shared" si="235"/>
        <v>3.9107463983237833E-3</v>
      </c>
      <c r="Y471" s="42">
        <f t="shared" si="209"/>
        <v>2.0502613711197385E-3</v>
      </c>
      <c r="Z471" s="10">
        <f t="shared" si="236"/>
        <v>15.455192994787058</v>
      </c>
      <c r="AA471">
        <f t="shared" si="214"/>
        <v>5097667.5732710557</v>
      </c>
      <c r="AB471" s="10">
        <f t="shared" si="215"/>
        <v>5.0976675732710559</v>
      </c>
      <c r="AC471" s="10">
        <f t="shared" si="216"/>
        <v>4.9966675732710559</v>
      </c>
      <c r="AD471" s="3">
        <f t="shared" si="217"/>
        <v>724.67985109079848</v>
      </c>
      <c r="AI471" s="94">
        <f t="shared" si="218"/>
        <v>0.45356503992506686</v>
      </c>
    </row>
    <row r="472" spans="2:35">
      <c r="B472" s="39">
        <f t="shared" si="219"/>
        <v>444</v>
      </c>
      <c r="C472" s="42">
        <f t="shared" si="220"/>
        <v>2.9493525179825304</v>
      </c>
      <c r="D472" s="10">
        <f t="shared" si="221"/>
        <v>2.5906474820170757</v>
      </c>
      <c r="E472" s="40">
        <f t="shared" si="222"/>
        <v>25.898705035965847</v>
      </c>
      <c r="F472" s="40">
        <f t="shared" si="223"/>
        <v>31.08</v>
      </c>
      <c r="G472" s="3">
        <f t="shared" si="224"/>
        <v>202.80517985614293</v>
      </c>
      <c r="H472" s="3">
        <f t="shared" si="225"/>
        <v>81.256230789298584</v>
      </c>
      <c r="I472">
        <f t="shared" si="210"/>
        <v>8.1256230789298584E-5</v>
      </c>
      <c r="J472" s="4">
        <f t="shared" si="226"/>
        <v>526.80025947472359</v>
      </c>
      <c r="K472" s="40">
        <f t="shared" si="227"/>
        <v>6.4831983265473223</v>
      </c>
      <c r="L472" s="40">
        <f t="shared" si="211"/>
        <v>0</v>
      </c>
      <c r="M472" s="10">
        <f t="shared" si="228"/>
        <v>5.0976675732710559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13.887739427631841</v>
      </c>
      <c r="Q472" s="42">
        <f t="shared" si="230"/>
        <v>0.21600310009160339</v>
      </c>
      <c r="R472" s="4">
        <f t="shared" si="231"/>
        <v>47024.026776118168</v>
      </c>
      <c r="S472">
        <f t="shared" si="212"/>
        <v>4.702402677611817E-5</v>
      </c>
      <c r="T472" s="41">
        <f t="shared" si="213"/>
        <v>1.3278034526576567E-4</v>
      </c>
      <c r="U472" s="42">
        <f t="shared" si="232"/>
        <v>8.4386967251082856E-2</v>
      </c>
      <c r="V472" s="42">
        <f t="shared" si="233"/>
        <v>0.45747041718614617</v>
      </c>
      <c r="W472" s="42">
        <f t="shared" si="234"/>
        <v>0.45356195054702475</v>
      </c>
      <c r="X472" s="42">
        <f t="shared" si="235"/>
        <v>3.9084666391214218E-3</v>
      </c>
      <c r="Y472" s="42">
        <f t="shared" si="209"/>
        <v>2.0521308413945305E-3</v>
      </c>
      <c r="Z472" s="10">
        <f t="shared" si="236"/>
        <v>15.455079871099151</v>
      </c>
      <c r="AA472">
        <f t="shared" si="214"/>
        <v>5097631.0003558351</v>
      </c>
      <c r="AB472" s="10">
        <f t="shared" si="215"/>
        <v>5.0976310003558352</v>
      </c>
      <c r="AC472" s="10">
        <f t="shared" si="216"/>
        <v>4.9966310003558352</v>
      </c>
      <c r="AD472" s="3">
        <f t="shared" si="217"/>
        <v>724.67454682463165</v>
      </c>
      <c r="AI472" s="94">
        <f t="shared" si="218"/>
        <v>0.45356195054702475</v>
      </c>
    </row>
    <row r="473" spans="2:35">
      <c r="B473" s="39">
        <f t="shared" si="219"/>
        <v>445</v>
      </c>
      <c r="C473" s="42">
        <f t="shared" si="220"/>
        <v>2.9559952038338424</v>
      </c>
      <c r="D473" s="10">
        <f t="shared" si="221"/>
        <v>2.5840047961657628</v>
      </c>
      <c r="E473" s="40">
        <f t="shared" si="222"/>
        <v>25.911990407668473</v>
      </c>
      <c r="F473" s="40">
        <f t="shared" si="223"/>
        <v>31.08</v>
      </c>
      <c r="G473" s="3">
        <f t="shared" si="224"/>
        <v>202.75203836933244</v>
      </c>
      <c r="H473" s="3">
        <f t="shared" si="225"/>
        <v>81.256230789298584</v>
      </c>
      <c r="I473">
        <f t="shared" si="210"/>
        <v>8.1256230789298584E-5</v>
      </c>
      <c r="J473" s="4">
        <f t="shared" si="226"/>
        <v>527.34086815278931</v>
      </c>
      <c r="K473" s="40">
        <f t="shared" si="227"/>
        <v>6.4898514616092671</v>
      </c>
      <c r="L473" s="40">
        <f t="shared" si="211"/>
        <v>0</v>
      </c>
      <c r="M473" s="10">
        <f t="shared" si="228"/>
        <v>5.0976310003558352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13.887707643425493</v>
      </c>
      <c r="Q473" s="42">
        <f t="shared" si="230"/>
        <v>0.21648141415335259</v>
      </c>
      <c r="R473" s="4">
        <f t="shared" si="231"/>
        <v>46902.095455639275</v>
      </c>
      <c r="S473">
        <f t="shared" si="212"/>
        <v>4.6902095455639276E-5</v>
      </c>
      <c r="T473" s="41">
        <f t="shared" si="213"/>
        <v>1.3290227658624456E-4</v>
      </c>
      <c r="U473" s="42">
        <f t="shared" si="232"/>
        <v>8.4168155399917455E-2</v>
      </c>
      <c r="V473" s="42">
        <f t="shared" si="233"/>
        <v>0.45746480955463759</v>
      </c>
      <c r="W473" s="42">
        <f t="shared" si="234"/>
        <v>0.45355863071785441</v>
      </c>
      <c r="X473" s="42">
        <f t="shared" si="235"/>
        <v>3.9061788367831807E-3</v>
      </c>
      <c r="Y473" s="42">
        <f t="shared" si="209"/>
        <v>2.0539992216598709E-3</v>
      </c>
      <c r="Z473" s="10">
        <f t="shared" si="236"/>
        <v>15.454958894755762</v>
      </c>
      <c r="AA473">
        <f t="shared" si="214"/>
        <v>5097591.8886752268</v>
      </c>
      <c r="AB473" s="10">
        <f t="shared" si="215"/>
        <v>5.0975918886752272</v>
      </c>
      <c r="AC473" s="10">
        <f t="shared" si="216"/>
        <v>4.9965918886752272</v>
      </c>
      <c r="AD473" s="3">
        <f t="shared" si="217"/>
        <v>724.66887435463764</v>
      </c>
      <c r="AI473" s="94">
        <f t="shared" si="218"/>
        <v>0.45355863071785441</v>
      </c>
    </row>
    <row r="474" spans="2:35">
      <c r="B474" s="39">
        <f t="shared" si="219"/>
        <v>446</v>
      </c>
      <c r="C474" s="42">
        <f t="shared" si="220"/>
        <v>2.9626378896851544</v>
      </c>
      <c r="D474" s="10">
        <f t="shared" si="221"/>
        <v>2.57736211031445</v>
      </c>
      <c r="E474" s="40">
        <f t="shared" si="222"/>
        <v>25.925275779371098</v>
      </c>
      <c r="F474" s="40">
        <f t="shared" si="223"/>
        <v>31.08</v>
      </c>
      <c r="G474" s="3">
        <f t="shared" si="224"/>
        <v>202.69889688252195</v>
      </c>
      <c r="H474" s="3">
        <f t="shared" si="225"/>
        <v>81.256230789298584</v>
      </c>
      <c r="I474">
        <f t="shared" si="210"/>
        <v>8.1256230789298584E-5</v>
      </c>
      <c r="J474" s="4">
        <f t="shared" si="226"/>
        <v>527.88175407813651</v>
      </c>
      <c r="K474" s="40">
        <f t="shared" si="227"/>
        <v>6.4965080086837892</v>
      </c>
      <c r="L474" s="40">
        <f t="shared" si="211"/>
        <v>0</v>
      </c>
      <c r="M474" s="10">
        <f t="shared" si="228"/>
        <v>5.0975918886752272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13.887673652697544</v>
      </c>
      <c r="Q474" s="42">
        <f t="shared" si="230"/>
        <v>0.21695972938579772</v>
      </c>
      <c r="R474" s="4">
        <f t="shared" si="231"/>
        <v>46780.165394940101</v>
      </c>
      <c r="S474">
        <f t="shared" si="212"/>
        <v>4.6780165394940103E-5</v>
      </c>
      <c r="T474" s="41">
        <f t="shared" si="213"/>
        <v>1.3302420664694373E-4</v>
      </c>
      <c r="U474" s="42">
        <f t="shared" si="232"/>
        <v>8.3949345809489748E-2</v>
      </c>
      <c r="V474" s="42">
        <f t="shared" si="233"/>
        <v>0.45745896343121345</v>
      </c>
      <c r="W474" s="42">
        <f t="shared" si="234"/>
        <v>0.45355508043761544</v>
      </c>
      <c r="X474" s="42">
        <f t="shared" si="235"/>
        <v>3.9038829935980068E-3</v>
      </c>
      <c r="Y474" s="42">
        <f t="shared" si="209"/>
        <v>2.0558665083613924E-3</v>
      </c>
      <c r="Z474" s="10">
        <f t="shared" si="236"/>
        <v>15.45483006576252</v>
      </c>
      <c r="AA474">
        <f t="shared" si="214"/>
        <v>5097550.2382310526</v>
      </c>
      <c r="AB474" s="10">
        <f t="shared" si="215"/>
        <v>5.0975502382310527</v>
      </c>
      <c r="AC474" s="10">
        <f t="shared" si="216"/>
        <v>4.9965502382310527</v>
      </c>
      <c r="AD474" s="3">
        <f t="shared" si="217"/>
        <v>724.66283368108088</v>
      </c>
      <c r="AI474" s="94">
        <f t="shared" si="218"/>
        <v>0.45355508043761544</v>
      </c>
    </row>
    <row r="475" spans="2:35">
      <c r="B475" s="39">
        <f t="shared" si="219"/>
        <v>447</v>
      </c>
      <c r="C475" s="42">
        <f t="shared" si="220"/>
        <v>2.9692805755364664</v>
      </c>
      <c r="D475" s="10">
        <f t="shared" si="221"/>
        <v>2.5707194244631371</v>
      </c>
      <c r="E475" s="40">
        <f t="shared" si="222"/>
        <v>25.938561151073724</v>
      </c>
      <c r="F475" s="40">
        <f t="shared" si="223"/>
        <v>31.08</v>
      </c>
      <c r="G475" s="3">
        <f t="shared" si="224"/>
        <v>202.64575539571146</v>
      </c>
      <c r="H475" s="3">
        <f t="shared" si="225"/>
        <v>81.256230789298584</v>
      </c>
      <c r="I475">
        <f t="shared" si="210"/>
        <v>8.1256230789298584E-5</v>
      </c>
      <c r="J475" s="4">
        <f t="shared" si="226"/>
        <v>528.42291725076529</v>
      </c>
      <c r="K475" s="40">
        <f t="shared" si="227"/>
        <v>6.5031679677708896</v>
      </c>
      <c r="L475" s="40">
        <f t="shared" si="211"/>
        <v>0</v>
      </c>
      <c r="M475" s="10">
        <f t="shared" si="228"/>
        <v>5.0975502382310527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13.887637455414987</v>
      </c>
      <c r="Q475" s="42">
        <f t="shared" si="230"/>
        <v>0.21743804586494242</v>
      </c>
      <c r="R475" s="4">
        <f t="shared" si="231"/>
        <v>46658.236638220682</v>
      </c>
      <c r="S475">
        <f t="shared" si="212"/>
        <v>4.6658236638220683E-5</v>
      </c>
      <c r="T475" s="41">
        <f t="shared" si="213"/>
        <v>1.3314613540366316E-4</v>
      </c>
      <c r="U475" s="42">
        <f t="shared" si="232"/>
        <v>8.3730538559118911E-2</v>
      </c>
      <c r="V475" s="42">
        <f t="shared" si="233"/>
        <v>0.45745287881800534</v>
      </c>
      <c r="W475" s="42">
        <f t="shared" si="234"/>
        <v>0.45355129970647345</v>
      </c>
      <c r="X475" s="42">
        <f t="shared" si="235"/>
        <v>3.9015791115318832E-3</v>
      </c>
      <c r="Y475" s="42">
        <f t="shared" si="209"/>
        <v>2.0577326979451249E-3</v>
      </c>
      <c r="Z475" s="10">
        <f t="shared" si="236"/>
        <v>15.454693384127406</v>
      </c>
      <c r="AA475">
        <f t="shared" si="214"/>
        <v>5097506.0490258923</v>
      </c>
      <c r="AB475" s="10">
        <f t="shared" si="215"/>
        <v>5.0975060490258919</v>
      </c>
      <c r="AC475" s="10">
        <f t="shared" si="216"/>
        <v>4.9965060490258919</v>
      </c>
      <c r="AD475" s="3">
        <f t="shared" si="217"/>
        <v>724.6564248043353</v>
      </c>
      <c r="AI475" s="94">
        <f t="shared" si="218"/>
        <v>0.45355129970647345</v>
      </c>
    </row>
    <row r="476" spans="2:35">
      <c r="B476" s="39">
        <f t="shared" si="219"/>
        <v>448</v>
      </c>
      <c r="C476" s="42">
        <f t="shared" si="220"/>
        <v>2.9759232613877784</v>
      </c>
      <c r="D476" s="10">
        <f t="shared" si="221"/>
        <v>2.5640767386118242</v>
      </c>
      <c r="E476" s="40">
        <f t="shared" si="222"/>
        <v>25.95184652277635</v>
      </c>
      <c r="F476" s="40">
        <f t="shared" si="223"/>
        <v>31.08</v>
      </c>
      <c r="G476" s="3">
        <f t="shared" si="224"/>
        <v>202.59261390890097</v>
      </c>
      <c r="H476" s="3">
        <f t="shared" si="225"/>
        <v>81.256230789298584</v>
      </c>
      <c r="I476">
        <f t="shared" si="210"/>
        <v>8.1256230789298584E-5</v>
      </c>
      <c r="J476" s="4">
        <f t="shared" si="226"/>
        <v>528.96435767067567</v>
      </c>
      <c r="K476" s="40">
        <f t="shared" si="227"/>
        <v>6.50983133887057</v>
      </c>
      <c r="L476" s="40">
        <f t="shared" si="211"/>
        <v>0</v>
      </c>
      <c r="M476" s="10">
        <f t="shared" si="228"/>
        <v>5.0975060490258919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13.887599051543233</v>
      </c>
      <c r="Q476" s="42">
        <f t="shared" si="230"/>
        <v>0.21791636366679268</v>
      </c>
      <c r="R476" s="4">
        <f t="shared" si="231"/>
        <v>46536.309229680985</v>
      </c>
      <c r="S476">
        <f t="shared" si="212"/>
        <v>4.6536309229680981E-5</v>
      </c>
      <c r="T476" s="41">
        <f t="shared" si="213"/>
        <v>1.3326806281220284E-4</v>
      </c>
      <c r="U476" s="42">
        <f t="shared" si="232"/>
        <v>8.351173372812401E-2</v>
      </c>
      <c r="V476" s="42">
        <f t="shared" si="233"/>
        <v>0.45744655571778092</v>
      </c>
      <c r="W476" s="42">
        <f t="shared" si="234"/>
        <v>0.45354728852466236</v>
      </c>
      <c r="X476" s="42">
        <f t="shared" si="235"/>
        <v>3.8992671931185607E-3</v>
      </c>
      <c r="Y476" s="42">
        <f t="shared" si="209"/>
        <v>2.0595977868577641E-3</v>
      </c>
      <c r="Z476" s="10">
        <f t="shared" si="236"/>
        <v>15.454548849862736</v>
      </c>
      <c r="AA476">
        <f t="shared" si="214"/>
        <v>5097459.3210637281</v>
      </c>
      <c r="AB476" s="10">
        <f t="shared" si="215"/>
        <v>5.0974593210637282</v>
      </c>
      <c r="AC476" s="10">
        <f t="shared" si="216"/>
        <v>4.9964593210637283</v>
      </c>
      <c r="AD476" s="3">
        <f t="shared" si="217"/>
        <v>724.64964772497865</v>
      </c>
      <c r="AI476" s="94">
        <f t="shared" si="218"/>
        <v>0.45354728852466236</v>
      </c>
    </row>
    <row r="477" spans="2:35">
      <c r="B477" s="39">
        <f t="shared" si="219"/>
        <v>449</v>
      </c>
      <c r="C477" s="42">
        <f t="shared" si="220"/>
        <v>2.9825659472390904</v>
      </c>
      <c r="D477" s="10">
        <f t="shared" si="221"/>
        <v>2.5574340527605113</v>
      </c>
      <c r="E477" s="40">
        <f t="shared" si="222"/>
        <v>25.965131894478976</v>
      </c>
      <c r="F477" s="40">
        <f t="shared" si="223"/>
        <v>31.08</v>
      </c>
      <c r="G477" s="3">
        <f t="shared" si="224"/>
        <v>202.53947242209048</v>
      </c>
      <c r="H477" s="3">
        <f t="shared" si="225"/>
        <v>81.256230789298584</v>
      </c>
      <c r="I477">
        <f t="shared" si="210"/>
        <v>8.1256230789298584E-5</v>
      </c>
      <c r="J477" s="4">
        <f t="shared" si="226"/>
        <v>529.50607533786763</v>
      </c>
      <c r="K477" s="40">
        <f t="shared" si="227"/>
        <v>6.5164981219828295</v>
      </c>
      <c r="L477" s="40">
        <f t="shared" si="211"/>
        <v>0</v>
      </c>
      <c r="M477" s="10">
        <f t="shared" si="228"/>
        <v>5.0974593210637282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13.887558441046663</v>
      </c>
      <c r="Q477" s="42">
        <f t="shared" si="230"/>
        <v>0.21839468286735703</v>
      </c>
      <c r="R477" s="4">
        <f t="shared" si="231"/>
        <v>46414.383213521003</v>
      </c>
      <c r="S477">
        <f t="shared" si="212"/>
        <v>4.6414383213521001E-5</v>
      </c>
      <c r="T477" s="41">
        <f t="shared" si="213"/>
        <v>1.3338998882836284E-4</v>
      </c>
      <c r="U477" s="42">
        <f t="shared" si="232"/>
        <v>8.329293139582411E-2</v>
      </c>
      <c r="V477" s="42">
        <f t="shared" si="233"/>
        <v>0.45743999413309094</v>
      </c>
      <c r="W477" s="42">
        <f t="shared" si="234"/>
        <v>0.45354304689254382</v>
      </c>
      <c r="X477" s="42">
        <f t="shared" si="235"/>
        <v>3.8969472405471217E-3</v>
      </c>
      <c r="Y477" s="42">
        <f t="shared" si="209"/>
        <v>2.0614617715465039E-3</v>
      </c>
      <c r="Z477" s="10">
        <f t="shared" si="236"/>
        <v>15.454396462983835</v>
      </c>
      <c r="AA477">
        <f t="shared" si="214"/>
        <v>5097410.0543495137</v>
      </c>
      <c r="AB477" s="10">
        <f t="shared" si="215"/>
        <v>5.0974100543495133</v>
      </c>
      <c r="AC477" s="10">
        <f t="shared" si="216"/>
        <v>4.9964100543495134</v>
      </c>
      <c r="AD477" s="3">
        <f t="shared" si="217"/>
        <v>724.64250244372931</v>
      </c>
      <c r="AI477" s="94">
        <f t="shared" si="218"/>
        <v>0.45354304689254382</v>
      </c>
    </row>
    <row r="478" spans="2:35">
      <c r="B478" s="39">
        <f t="shared" si="219"/>
        <v>450</v>
      </c>
      <c r="C478" s="42">
        <f t="shared" si="220"/>
        <v>2.9892086330904024</v>
      </c>
      <c r="D478" s="10">
        <f t="shared" si="221"/>
        <v>2.5507913669091984</v>
      </c>
      <c r="E478" s="40">
        <f t="shared" si="222"/>
        <v>25.978417266181602</v>
      </c>
      <c r="F478" s="40">
        <f t="shared" si="223"/>
        <v>31.08</v>
      </c>
      <c r="G478" s="3">
        <f t="shared" si="224"/>
        <v>202.48633093527999</v>
      </c>
      <c r="H478" s="3">
        <f t="shared" si="225"/>
        <v>81.256230789298584</v>
      </c>
      <c r="I478">
        <f t="shared" si="210"/>
        <v>8.1256230789298584E-5</v>
      </c>
      <c r="J478" s="4">
        <f t="shared" si="226"/>
        <v>530.04807025234118</v>
      </c>
      <c r="K478" s="40">
        <f t="shared" si="227"/>
        <v>6.5231683171076691</v>
      </c>
      <c r="L478" s="40">
        <f t="shared" si="211"/>
        <v>0</v>
      </c>
      <c r="M478" s="10">
        <f t="shared" si="228"/>
        <v>5.0974100543495133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13.887515623888259</v>
      </c>
      <c r="Q478" s="42">
        <f t="shared" si="230"/>
        <v>0.21887300354264655</v>
      </c>
      <c r="R478" s="4">
        <f t="shared" si="231"/>
        <v>46292.458633940747</v>
      </c>
      <c r="S478">
        <f t="shared" si="212"/>
        <v>4.6292458633940745E-5</v>
      </c>
      <c r="T478" s="41">
        <f t="shared" si="213"/>
        <v>1.3351191340794309E-4</v>
      </c>
      <c r="U478" s="42">
        <f t="shared" si="232"/>
        <v>8.307413164153836E-2</v>
      </c>
      <c r="V478" s="42">
        <f t="shared" si="233"/>
        <v>0.45743319406653948</v>
      </c>
      <c r="W478" s="42">
        <f t="shared" si="234"/>
        <v>0.45353857481056759</v>
      </c>
      <c r="X478" s="42">
        <f t="shared" si="235"/>
        <v>3.8946192559718984E-3</v>
      </c>
      <c r="Y478" s="42">
        <f t="shared" ref="Y478:Y541" si="239">IF((X478*(Q478-Q477)+Y477)&lt;0,0,X478*(Q478-Q477)+Y477)</f>
        <v>2.0633246484590161E-3</v>
      </c>
      <c r="Z478" s="10">
        <f t="shared" si="236"/>
        <v>15.454236223508888</v>
      </c>
      <c r="AA478">
        <f t="shared" si="214"/>
        <v>5097358.2488891296</v>
      </c>
      <c r="AB478" s="10">
        <f t="shared" si="215"/>
        <v>5.0973582488891296</v>
      </c>
      <c r="AC478" s="10">
        <f t="shared" si="216"/>
        <v>4.9963582488891296</v>
      </c>
      <c r="AD478" s="3">
        <f t="shared" si="217"/>
        <v>724.63498896144017</v>
      </c>
      <c r="AI478" s="94">
        <f t="shared" si="218"/>
        <v>0.45353857481056759</v>
      </c>
    </row>
    <row r="479" spans="2:35">
      <c r="B479" s="39">
        <f t="shared" si="219"/>
        <v>451</v>
      </c>
      <c r="C479" s="42">
        <f t="shared" si="220"/>
        <v>2.9958513189417144</v>
      </c>
      <c r="D479" s="10">
        <f t="shared" si="221"/>
        <v>2.5441486810578855</v>
      </c>
      <c r="E479" s="40">
        <f t="shared" si="222"/>
        <v>25.991702637884227</v>
      </c>
      <c r="F479" s="40">
        <f t="shared" si="223"/>
        <v>31.08</v>
      </c>
      <c r="G479" s="3">
        <f t="shared" si="224"/>
        <v>202.43318944846951</v>
      </c>
      <c r="H479" s="3">
        <f t="shared" si="225"/>
        <v>81.256230789298584</v>
      </c>
      <c r="I479">
        <f t="shared" si="210"/>
        <v>8.1256230789298584E-5</v>
      </c>
      <c r="J479" s="4">
        <f t="shared" si="226"/>
        <v>530.5903424140962</v>
      </c>
      <c r="K479" s="40">
        <f t="shared" si="227"/>
        <v>6.5298419242450851</v>
      </c>
      <c r="L479" s="40">
        <f t="shared" si="211"/>
        <v>0</v>
      </c>
      <c r="M479" s="10">
        <f t="shared" si="228"/>
        <v>5.0973582488891296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13.887470600029559</v>
      </c>
      <c r="Q479" s="42">
        <f t="shared" si="230"/>
        <v>0.21935132576867508</v>
      </c>
      <c r="R479" s="4">
        <f t="shared" si="231"/>
        <v>46170.535535140232</v>
      </c>
      <c r="S479">
        <f t="shared" si="212"/>
        <v>4.6170535535140234E-5</v>
      </c>
      <c r="T479" s="41">
        <f t="shared" si="213"/>
        <v>1.3363383650674359E-4</v>
      </c>
      <c r="U479" s="42">
        <f t="shared" si="232"/>
        <v>8.2855334544585907E-2</v>
      </c>
      <c r="V479" s="42">
        <f t="shared" si="233"/>
        <v>0.45742615552094634</v>
      </c>
      <c r="W479" s="42">
        <f t="shared" si="234"/>
        <v>0.45353387227926717</v>
      </c>
      <c r="X479" s="42">
        <f t="shared" si="235"/>
        <v>3.8922832416791731E-3</v>
      </c>
      <c r="Y479" s="42">
        <f t="shared" si="239"/>
        <v>2.0651864140435097E-3</v>
      </c>
      <c r="Z479" s="10">
        <f t="shared" si="236"/>
        <v>15.454068131459309</v>
      </c>
      <c r="AA479">
        <f t="shared" si="214"/>
        <v>5097303.9046894973</v>
      </c>
      <c r="AB479" s="10">
        <f t="shared" si="215"/>
        <v>5.0973039046894977</v>
      </c>
      <c r="AC479" s="10">
        <f t="shared" si="216"/>
        <v>4.9963039046894977</v>
      </c>
      <c r="AD479" s="3">
        <f t="shared" si="217"/>
        <v>724.62710727911497</v>
      </c>
      <c r="AI479" s="94">
        <f t="shared" si="218"/>
        <v>0.45353387227926717</v>
      </c>
    </row>
    <row r="480" spans="2:35">
      <c r="B480" s="39">
        <f t="shared" si="219"/>
        <v>452</v>
      </c>
      <c r="C480" s="42">
        <f t="shared" si="220"/>
        <v>3.0024940047930264</v>
      </c>
      <c r="D480" s="10">
        <f t="shared" si="221"/>
        <v>2.5375059952065726</v>
      </c>
      <c r="E480" s="40">
        <f t="shared" si="222"/>
        <v>26.004988009586853</v>
      </c>
      <c r="F480" s="40">
        <f t="shared" si="223"/>
        <v>31.08</v>
      </c>
      <c r="G480" s="3">
        <f t="shared" si="224"/>
        <v>202.38004796165902</v>
      </c>
      <c r="H480" s="3">
        <f t="shared" si="225"/>
        <v>81.256230789298584</v>
      </c>
      <c r="I480">
        <f t="shared" si="210"/>
        <v>8.1256230789298584E-5</v>
      </c>
      <c r="J480" s="4">
        <f t="shared" si="226"/>
        <v>531.13289182313281</v>
      </c>
      <c r="K480" s="40">
        <f t="shared" si="227"/>
        <v>6.5365189433950803</v>
      </c>
      <c r="L480" s="40">
        <f t="shared" si="211"/>
        <v>0</v>
      </c>
      <c r="M480" s="10">
        <f t="shared" si="228"/>
        <v>5.0973039046894977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13.88742336943076</v>
      </c>
      <c r="Q480" s="42">
        <f t="shared" si="230"/>
        <v>0.21982964962145932</v>
      </c>
      <c r="R480" s="4">
        <f t="shared" si="231"/>
        <v>46048.613961319439</v>
      </c>
      <c r="S480">
        <f t="shared" si="212"/>
        <v>4.6048613961319437E-5</v>
      </c>
      <c r="T480" s="41">
        <f t="shared" si="213"/>
        <v>1.3375575808056441E-4</v>
      </c>
      <c r="U480" s="42">
        <f t="shared" si="232"/>
        <v>8.2636540184285803E-2</v>
      </c>
      <c r="V480" s="42">
        <f t="shared" si="233"/>
        <v>0.45741887849945595</v>
      </c>
      <c r="W480" s="42">
        <f t="shared" si="234"/>
        <v>0.45352893929927107</v>
      </c>
      <c r="X480" s="42">
        <f t="shared" si="235"/>
        <v>3.8899392001848776E-3</v>
      </c>
      <c r="Y480" s="42">
        <f t="shared" si="239"/>
        <v>2.0670470647488385E-3</v>
      </c>
      <c r="Z480" s="10">
        <f t="shared" si="236"/>
        <v>15.453892186860507</v>
      </c>
      <c r="AA480">
        <f t="shared" si="214"/>
        <v>5097247.0217588339</v>
      </c>
      <c r="AB480" s="10">
        <f t="shared" si="215"/>
        <v>5.0972470217588342</v>
      </c>
      <c r="AC480" s="10">
        <f t="shared" si="216"/>
        <v>4.9962470217588342</v>
      </c>
      <c r="AD480" s="3">
        <f t="shared" si="217"/>
        <v>724.61885739794548</v>
      </c>
      <c r="AI480" s="94">
        <f t="shared" si="218"/>
        <v>0.45352893929927107</v>
      </c>
    </row>
    <row r="481" spans="2:35">
      <c r="B481" s="39">
        <f t="shared" si="219"/>
        <v>453</v>
      </c>
      <c r="C481" s="42">
        <f t="shared" si="220"/>
        <v>3.0091366906443384</v>
      </c>
      <c r="D481" s="10">
        <f t="shared" si="221"/>
        <v>2.5308633093552597</v>
      </c>
      <c r="E481" s="40">
        <f t="shared" si="222"/>
        <v>26.018273381289479</v>
      </c>
      <c r="F481" s="40">
        <f t="shared" si="223"/>
        <v>31.08</v>
      </c>
      <c r="G481" s="3">
        <f t="shared" si="224"/>
        <v>202.32690647484853</v>
      </c>
      <c r="H481" s="3">
        <f t="shared" si="225"/>
        <v>81.256230789298584</v>
      </c>
      <c r="I481">
        <f t="shared" si="210"/>
        <v>8.1256230789298584E-5</v>
      </c>
      <c r="J481" s="4">
        <f t="shared" si="226"/>
        <v>531.67571847945089</v>
      </c>
      <c r="K481" s="40">
        <f t="shared" si="227"/>
        <v>6.5431993745576538</v>
      </c>
      <c r="L481" s="40">
        <f t="shared" si="211"/>
        <v>0</v>
      </c>
      <c r="M481" s="10">
        <f t="shared" si="228"/>
        <v>5.0972470217588342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13.88737393205094</v>
      </c>
      <c r="Q481" s="42">
        <f t="shared" si="230"/>
        <v>0.22030797517701892</v>
      </c>
      <c r="R481" s="4">
        <f t="shared" si="231"/>
        <v>45926.693956678377</v>
      </c>
      <c r="S481">
        <f t="shared" si="212"/>
        <v>4.5926693956678377E-5</v>
      </c>
      <c r="T481" s="41">
        <f t="shared" si="213"/>
        <v>1.3387767808520546E-4</v>
      </c>
      <c r="U481" s="42">
        <f t="shared" si="232"/>
        <v>8.2417748639957183E-2</v>
      </c>
      <c r="V481" s="42">
        <f t="shared" si="233"/>
        <v>0.45741136300495677</v>
      </c>
      <c r="W481" s="42">
        <f t="shared" si="234"/>
        <v>0.45352377587132509</v>
      </c>
      <c r="X481" s="42">
        <f t="shared" si="235"/>
        <v>3.887587133631687E-3</v>
      </c>
      <c r="Y481" s="42">
        <f t="shared" si="239"/>
        <v>2.068906597024319E-3</v>
      </c>
      <c r="Z481" s="10">
        <f t="shared" si="236"/>
        <v>15.453708389740511</v>
      </c>
      <c r="AA481">
        <f t="shared" si="214"/>
        <v>5097187.6001061983</v>
      </c>
      <c r="AB481" s="10">
        <f t="shared" si="215"/>
        <v>5.0971876001061984</v>
      </c>
      <c r="AC481" s="10">
        <f t="shared" si="216"/>
        <v>4.9961876001061984</v>
      </c>
      <c r="AD481" s="3">
        <f t="shared" si="217"/>
        <v>724.61023931924558</v>
      </c>
      <c r="AI481" s="94">
        <f t="shared" si="218"/>
        <v>0.45352377587132509</v>
      </c>
    </row>
    <row r="482" spans="2:35">
      <c r="B482" s="39">
        <f t="shared" si="219"/>
        <v>454</v>
      </c>
      <c r="C482" s="42">
        <f t="shared" si="220"/>
        <v>3.0157793764956504</v>
      </c>
      <c r="D482" s="10">
        <f t="shared" si="221"/>
        <v>2.5242206235039468</v>
      </c>
      <c r="E482" s="40">
        <f t="shared" si="222"/>
        <v>26.031558752992105</v>
      </c>
      <c r="F482" s="40">
        <f t="shared" si="223"/>
        <v>31.08</v>
      </c>
      <c r="G482" s="3">
        <f t="shared" si="224"/>
        <v>202.27376498803804</v>
      </c>
      <c r="H482" s="3">
        <f t="shared" si="225"/>
        <v>81.256230789298584</v>
      </c>
      <c r="I482">
        <f t="shared" si="210"/>
        <v>8.1256230789298584E-5</v>
      </c>
      <c r="J482" s="4">
        <f t="shared" si="226"/>
        <v>532.21882238305068</v>
      </c>
      <c r="K482" s="40">
        <f t="shared" si="227"/>
        <v>6.5498832177328081</v>
      </c>
      <c r="L482" s="40">
        <f t="shared" si="211"/>
        <v>0</v>
      </c>
      <c r="M482" s="10">
        <f t="shared" si="228"/>
        <v>5.0971876001061984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13.88732228784766</v>
      </c>
      <c r="Q482" s="42">
        <f t="shared" si="230"/>
        <v>0.2207863025113766</v>
      </c>
      <c r="R482" s="4">
        <f t="shared" si="231"/>
        <v>45804.775565417011</v>
      </c>
      <c r="S482">
        <f t="shared" si="212"/>
        <v>4.5804775565417014E-5</v>
      </c>
      <c r="T482" s="41">
        <f t="shared" si="213"/>
        <v>1.3399959647646681E-4</v>
      </c>
      <c r="U482" s="42">
        <f t="shared" si="232"/>
        <v>8.2198959990919085E-2</v>
      </c>
      <c r="V482" s="42">
        <f t="shared" si="233"/>
        <v>0.45740360904086236</v>
      </c>
      <c r="W482" s="42">
        <f t="shared" si="234"/>
        <v>0.45351838199625161</v>
      </c>
      <c r="X482" s="42">
        <f t="shared" si="235"/>
        <v>3.8852270446107506E-3</v>
      </c>
      <c r="Y482" s="42">
        <f t="shared" si="239"/>
        <v>2.070765007319942E-3</v>
      </c>
      <c r="Z482" s="10">
        <f t="shared" si="236"/>
        <v>15.453516740131471</v>
      </c>
      <c r="AA482">
        <f t="shared" si="214"/>
        <v>5097125.6397419861</v>
      </c>
      <c r="AB482" s="10">
        <f t="shared" si="215"/>
        <v>5.0971256397419857</v>
      </c>
      <c r="AC482" s="10">
        <f t="shared" si="216"/>
        <v>4.9961256397419858</v>
      </c>
      <c r="AD482" s="3">
        <f t="shared" si="217"/>
        <v>724.60125304452299</v>
      </c>
      <c r="AI482" s="94">
        <f t="shared" si="218"/>
        <v>0.45351838199625161</v>
      </c>
    </row>
    <row r="483" spans="2:35">
      <c r="B483" s="39">
        <f t="shared" si="219"/>
        <v>455</v>
      </c>
      <c r="C483" s="42">
        <f t="shared" si="220"/>
        <v>3.0224220623469624</v>
      </c>
      <c r="D483" s="10">
        <f t="shared" si="221"/>
        <v>2.5175779376526339</v>
      </c>
      <c r="E483" s="40">
        <f t="shared" si="222"/>
        <v>26.04484412469473</v>
      </c>
      <c r="F483" s="40">
        <f t="shared" si="223"/>
        <v>31.08</v>
      </c>
      <c r="G483" s="3">
        <f t="shared" si="224"/>
        <v>202.22062350122755</v>
      </c>
      <c r="H483" s="3">
        <f t="shared" si="225"/>
        <v>81.256230789298584</v>
      </c>
      <c r="I483">
        <f t="shared" si="210"/>
        <v>8.1256230789298584E-5</v>
      </c>
      <c r="J483" s="4">
        <f t="shared" si="226"/>
        <v>532.76220353393194</v>
      </c>
      <c r="K483" s="40">
        <f t="shared" si="227"/>
        <v>6.5565704729205398</v>
      </c>
      <c r="L483" s="40">
        <f t="shared" si="211"/>
        <v>0</v>
      </c>
      <c r="M483" s="10">
        <f t="shared" si="228"/>
        <v>5.0971256397419857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13.887268436777401</v>
      </c>
      <c r="Q483" s="42">
        <f t="shared" si="230"/>
        <v>0.22126463170055827</v>
      </c>
      <c r="R483" s="4">
        <f t="shared" si="231"/>
        <v>45682.858831735379</v>
      </c>
      <c r="S483">
        <f t="shared" si="212"/>
        <v>4.5682858831735377E-5</v>
      </c>
      <c r="T483" s="41">
        <f t="shared" si="213"/>
        <v>1.3412151321014846E-4</v>
      </c>
      <c r="U483" s="42">
        <f t="shared" si="232"/>
        <v>8.1980174316490725E-2</v>
      </c>
      <c r="V483" s="42">
        <f t="shared" si="233"/>
        <v>0.45739561661010092</v>
      </c>
      <c r="W483" s="42">
        <f t="shared" si="234"/>
        <v>0.4535127576749941</v>
      </c>
      <c r="X483" s="42">
        <f t="shared" si="235"/>
        <v>3.8828589351068143E-3</v>
      </c>
      <c r="Y483" s="42">
        <f t="shared" si="239"/>
        <v>2.0726222920860785E-3</v>
      </c>
      <c r="Z483" s="10">
        <f t="shared" si="236"/>
        <v>15.45331723806745</v>
      </c>
      <c r="AA483">
        <f t="shared" si="214"/>
        <v>5097061.1406772109</v>
      </c>
      <c r="AB483" s="10">
        <f t="shared" si="215"/>
        <v>5.0970611406772113</v>
      </c>
      <c r="AC483" s="10">
        <f t="shared" si="216"/>
        <v>4.9960611406772113</v>
      </c>
      <c r="AD483" s="3">
        <f t="shared" si="217"/>
        <v>724.59189857537501</v>
      </c>
      <c r="AI483" s="94">
        <f t="shared" si="218"/>
        <v>0.4535127576749941</v>
      </c>
    </row>
    <row r="484" spans="2:35">
      <c r="B484" s="39">
        <f t="shared" si="219"/>
        <v>456</v>
      </c>
      <c r="C484" s="42">
        <f t="shared" si="220"/>
        <v>3.0290647481982744</v>
      </c>
      <c r="D484" s="10">
        <f t="shared" si="221"/>
        <v>2.510935251801321</v>
      </c>
      <c r="E484" s="40">
        <f t="shared" si="222"/>
        <v>26.058129496397356</v>
      </c>
      <c r="F484" s="40">
        <f t="shared" si="223"/>
        <v>31.08</v>
      </c>
      <c r="G484" s="3">
        <f t="shared" si="224"/>
        <v>202.16748201441706</v>
      </c>
      <c r="H484" s="3">
        <f t="shared" si="225"/>
        <v>81.256230789298584</v>
      </c>
      <c r="I484">
        <f t="shared" si="210"/>
        <v>8.1256230789298584E-5</v>
      </c>
      <c r="J484" s="4">
        <f t="shared" si="226"/>
        <v>533.30586193209479</v>
      </c>
      <c r="K484" s="40">
        <f t="shared" si="227"/>
        <v>6.5632611401208507</v>
      </c>
      <c r="L484" s="40">
        <f t="shared" si="211"/>
        <v>0</v>
      </c>
      <c r="M484" s="10">
        <f t="shared" si="228"/>
        <v>5.0970611406772113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13.887212378794926</v>
      </c>
      <c r="Q484" s="42">
        <f t="shared" si="230"/>
        <v>0.22174296282059319</v>
      </c>
      <c r="R484" s="4">
        <f t="shared" si="231"/>
        <v>45560.943799833454</v>
      </c>
      <c r="S484">
        <f t="shared" si="212"/>
        <v>4.5560943799833456E-5</v>
      </c>
      <c r="T484" s="41">
        <f t="shared" si="213"/>
        <v>1.3424342824205036E-4</v>
      </c>
      <c r="U484" s="42">
        <f t="shared" si="232"/>
        <v>8.1761391695991115E-2</v>
      </c>
      <c r="V484" s="42">
        <f t="shared" si="233"/>
        <v>0.4573873857164813</v>
      </c>
      <c r="W484" s="42">
        <f t="shared" si="234"/>
        <v>0.45350690290855261</v>
      </c>
      <c r="X484" s="42">
        <f t="shared" si="235"/>
        <v>3.8804828079286868E-3</v>
      </c>
      <c r="Y484" s="42">
        <f t="shared" si="239"/>
        <v>2.0744784477738712E-3</v>
      </c>
      <c r="Z484" s="10">
        <f t="shared" si="236"/>
        <v>15.453109883587302</v>
      </c>
      <c r="AA484">
        <f t="shared" si="214"/>
        <v>5096994.1029244317</v>
      </c>
      <c r="AB484" s="10">
        <f t="shared" si="215"/>
        <v>5.0969941029244321</v>
      </c>
      <c r="AC484" s="10">
        <f t="shared" si="216"/>
        <v>4.9959941029244321</v>
      </c>
      <c r="AD484" s="3">
        <f t="shared" si="217"/>
        <v>724.58217591362313</v>
      </c>
      <c r="AI484" s="94">
        <f t="shared" si="218"/>
        <v>0.45350690290855261</v>
      </c>
    </row>
    <row r="485" spans="2:35">
      <c r="B485" s="39">
        <f t="shared" si="219"/>
        <v>457</v>
      </c>
      <c r="C485" s="42">
        <f t="shared" si="220"/>
        <v>3.0357074340495864</v>
      </c>
      <c r="D485" s="10">
        <f t="shared" si="221"/>
        <v>2.5042925659500082</v>
      </c>
      <c r="E485" s="40">
        <f t="shared" si="222"/>
        <v>26.071414868099982</v>
      </c>
      <c r="F485" s="40">
        <f t="shared" si="223"/>
        <v>31.08</v>
      </c>
      <c r="G485" s="3">
        <f t="shared" si="224"/>
        <v>202.11434052760657</v>
      </c>
      <c r="H485" s="3">
        <f t="shared" si="225"/>
        <v>81.256230789298584</v>
      </c>
      <c r="I485">
        <f t="shared" si="210"/>
        <v>8.1256230789298584E-5</v>
      </c>
      <c r="J485" s="4">
        <f t="shared" si="226"/>
        <v>533.84979757753922</v>
      </c>
      <c r="K485" s="40">
        <f t="shared" si="227"/>
        <v>6.5699552193337407</v>
      </c>
      <c r="L485" s="40">
        <f t="shared" si="211"/>
        <v>0</v>
      </c>
      <c r="M485" s="10">
        <f t="shared" si="228"/>
        <v>5.0969941029244321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13.887154113854102</v>
      </c>
      <c r="Q485" s="42">
        <f t="shared" si="230"/>
        <v>0.22222129594751408</v>
      </c>
      <c r="R485" s="4">
        <f t="shared" si="231"/>
        <v>45439.030513911253</v>
      </c>
      <c r="S485">
        <f t="shared" si="212"/>
        <v>4.5439030513911252E-5</v>
      </c>
      <c r="T485" s="41">
        <f t="shared" si="213"/>
        <v>1.3436534152797257E-4</v>
      </c>
      <c r="U485" s="42">
        <f t="shared" si="232"/>
        <v>8.1542612208739429E-2</v>
      </c>
      <c r="V485" s="42">
        <f t="shared" si="233"/>
        <v>0.45737891636317701</v>
      </c>
      <c r="W485" s="42">
        <f t="shared" si="234"/>
        <v>0.45350081769806683</v>
      </c>
      <c r="X485" s="42">
        <f t="shared" si="235"/>
        <v>3.8780986651101856E-3</v>
      </c>
      <c r="Y485" s="42">
        <f t="shared" si="239"/>
        <v>2.0763334708348612E-3</v>
      </c>
      <c r="Z485" s="10">
        <f t="shared" si="236"/>
        <v>15.452894676731827</v>
      </c>
      <c r="AA485">
        <f t="shared" si="214"/>
        <v>5096924.5264968425</v>
      </c>
      <c r="AB485" s="10">
        <f t="shared" si="215"/>
        <v>5.0969245264968421</v>
      </c>
      <c r="AC485" s="10">
        <f t="shared" si="216"/>
        <v>4.9959245264968422</v>
      </c>
      <c r="AD485" s="3">
        <f t="shared" si="217"/>
        <v>724.57208506118093</v>
      </c>
      <c r="AI485" s="94">
        <f t="shared" si="218"/>
        <v>0.45350081769806683</v>
      </c>
    </row>
    <row r="486" spans="2:35">
      <c r="B486" s="39">
        <f t="shared" si="219"/>
        <v>458</v>
      </c>
      <c r="C486" s="42">
        <f t="shared" si="220"/>
        <v>3.0423501199008984</v>
      </c>
      <c r="D486" s="10">
        <f t="shared" si="221"/>
        <v>2.4976498800986953</v>
      </c>
      <c r="E486" s="40">
        <f t="shared" si="222"/>
        <v>26.084700239802608</v>
      </c>
      <c r="F486" s="40">
        <f t="shared" si="223"/>
        <v>31.08</v>
      </c>
      <c r="G486" s="3">
        <f t="shared" si="224"/>
        <v>202.06119904079608</v>
      </c>
      <c r="H486" s="3">
        <f t="shared" si="225"/>
        <v>81.256230789298584</v>
      </c>
      <c r="I486">
        <f t="shared" si="210"/>
        <v>8.1256230789298584E-5</v>
      </c>
      <c r="J486" s="4">
        <f t="shared" si="226"/>
        <v>534.39401047026513</v>
      </c>
      <c r="K486" s="40">
        <f t="shared" si="227"/>
        <v>6.5766527105592081</v>
      </c>
      <c r="L486" s="40">
        <f t="shared" si="211"/>
        <v>0</v>
      </c>
      <c r="M486" s="10">
        <f t="shared" si="228"/>
        <v>5.0969245264968421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13.887093641907091</v>
      </c>
      <c r="Q486" s="42">
        <f t="shared" si="230"/>
        <v>0.22269963115735716</v>
      </c>
      <c r="R486" s="4">
        <f t="shared" si="231"/>
        <v>45317.119018168763</v>
      </c>
      <c r="S486">
        <f t="shared" si="212"/>
        <v>4.5317119018168761E-5</v>
      </c>
      <c r="T486" s="41">
        <f t="shared" si="213"/>
        <v>1.3448725302371507E-4</v>
      </c>
      <c r="U486" s="42">
        <f t="shared" si="232"/>
        <v>8.1323835934054747E-2</v>
      </c>
      <c r="V486" s="42">
        <f t="shared" si="233"/>
        <v>0.45737020855406074</v>
      </c>
      <c r="W486" s="42">
        <f t="shared" si="234"/>
        <v>0.45349450204473446</v>
      </c>
      <c r="X486" s="42">
        <f t="shared" si="235"/>
        <v>3.8757065093262821E-3</v>
      </c>
      <c r="Y486" s="42">
        <f t="shared" si="239"/>
        <v>2.0781873577212901E-3</v>
      </c>
      <c r="Z486" s="10">
        <f t="shared" si="236"/>
        <v>15.452671617546006</v>
      </c>
      <c r="AA486">
        <f t="shared" si="214"/>
        <v>5096852.4114089822</v>
      </c>
      <c r="AB486" s="10">
        <f t="shared" si="215"/>
        <v>5.0968524114089826</v>
      </c>
      <c r="AC486" s="10">
        <f t="shared" si="216"/>
        <v>4.9958524114089826</v>
      </c>
      <c r="AD486" s="3">
        <f t="shared" si="217"/>
        <v>724.56162602015695</v>
      </c>
      <c r="AI486" s="94">
        <f t="shared" si="218"/>
        <v>0.45349450204473446</v>
      </c>
    </row>
    <row r="487" spans="2:35">
      <c r="B487" s="39">
        <f t="shared" si="219"/>
        <v>459</v>
      </c>
      <c r="C487" s="42">
        <f t="shared" si="220"/>
        <v>3.0489928057522104</v>
      </c>
      <c r="D487" s="10">
        <f t="shared" si="221"/>
        <v>2.4910071942473824</v>
      </c>
      <c r="E487" s="40">
        <f t="shared" si="222"/>
        <v>26.097985611505234</v>
      </c>
      <c r="F487" s="40">
        <f t="shared" si="223"/>
        <v>31.08</v>
      </c>
      <c r="G487" s="3">
        <f t="shared" si="224"/>
        <v>202.00805755398559</v>
      </c>
      <c r="H487" s="3">
        <f t="shared" si="225"/>
        <v>81.256230789298584</v>
      </c>
      <c r="I487">
        <f t="shared" ref="I487:I550" si="240">H487/1000^2</f>
        <v>8.1256230789298584E-5</v>
      </c>
      <c r="J487" s="4">
        <f t="shared" si="226"/>
        <v>534.93850061027274</v>
      </c>
      <c r="K487" s="40">
        <f t="shared" si="227"/>
        <v>6.5833536137972564</v>
      </c>
      <c r="L487" s="40">
        <f t="shared" ref="L487:L550" si="241">IF((gstar-K487)&lt;0,0,gstar-K487)</f>
        <v>0</v>
      </c>
      <c r="M487" s="10">
        <f t="shared" si="228"/>
        <v>5.0968524114089826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13.887030962904987</v>
      </c>
      <c r="Q487" s="42">
        <f t="shared" si="230"/>
        <v>0.22317796852616234</v>
      </c>
      <c r="R487" s="4">
        <f t="shared" si="231"/>
        <v>45195.209356805986</v>
      </c>
      <c r="S487">
        <f t="shared" ref="S487:S550" si="242">R487/1000^3</f>
        <v>4.5195209356805983E-5</v>
      </c>
      <c r="T487" s="41">
        <f t="shared" ref="T487:T550" si="243">(vc/1000^3-S487)</f>
        <v>1.3460916268507786E-4</v>
      </c>
      <c r="U487" s="42">
        <f t="shared" si="232"/>
        <v>8.1105062951256177E-2</v>
      </c>
      <c r="V487" s="42">
        <f t="shared" si="233"/>
        <v>0.45736126229283913</v>
      </c>
      <c r="W487" s="42">
        <f t="shared" si="234"/>
        <v>0.4534879559498754</v>
      </c>
      <c r="X487" s="42">
        <f t="shared" si="235"/>
        <v>3.8733063429637338E-3</v>
      </c>
      <c r="Y487" s="42">
        <f t="shared" si="239"/>
        <v>2.0800401048859597E-3</v>
      </c>
      <c r="Z487" s="10">
        <f t="shared" si="236"/>
        <v>15.452440706077901</v>
      </c>
      <c r="AA487">
        <f t="shared" ref="AA487:AA550" si="244">Z487*rat*to+patm*1000000</f>
        <v>5096777.7576763909</v>
      </c>
      <c r="AB487" s="10">
        <f t="shared" ref="AB487:AB550" si="245">AA487/1000000</f>
        <v>5.0967777576763913</v>
      </c>
      <c r="AC487" s="10">
        <f t="shared" ref="AC487:AC550" si="246">AB487-patm</f>
        <v>4.9957777576763913</v>
      </c>
      <c r="AD487" s="3">
        <f t="shared" ref="AD487:AD550" si="247">AC487*1000000/6895</f>
        <v>724.55079879280504</v>
      </c>
      <c r="AI487" s="94">
        <f t="shared" ref="AI487:AI550" si="248">($M487-patm)*1000000*$I487/SQRT(rat*to)*SQRT(k)*(2/(k+1))^((k+1)/2/(k-1))</f>
        <v>0.4534879559498754</v>
      </c>
    </row>
    <row r="488" spans="2:35">
      <c r="B488" s="39">
        <f t="shared" ref="B488:B551" si="249">1+B487</f>
        <v>460</v>
      </c>
      <c r="C488" s="42">
        <f t="shared" ref="C488:C551" si="250">xincp+C487</f>
        <v>3.0556354916035224</v>
      </c>
      <c r="D488" s="10">
        <f t="shared" ref="D488:D551" si="251">(F488-E488)/2</f>
        <v>2.4843645083960695</v>
      </c>
      <c r="E488" s="40">
        <f t="shared" ref="E488:E551" si="252">E487+ci*2*xincp</f>
        <v>26.111270983207859</v>
      </c>
      <c r="F488" s="40">
        <f t="shared" ref="F488:F551" si="253">F487-osi*2*xincp</f>
        <v>31.08</v>
      </c>
      <c r="G488" s="3">
        <f t="shared" ref="G488:G551" si="254">G487-ei*n*2*xincp</f>
        <v>201.95491606717511</v>
      </c>
      <c r="H488" s="3">
        <f t="shared" ref="H488:H551" si="255">PI()/4*(dto+erate*(two-D488)/two)^2</f>
        <v>81.256230789298584</v>
      </c>
      <c r="I488">
        <f t="shared" si="240"/>
        <v>8.1256230789298584E-5</v>
      </c>
      <c r="J488" s="4">
        <f t="shared" ref="J488:J551" si="256">PI()/4*dc^2-PI()/4*(F488^2-E488^2)</f>
        <v>535.48326799756182</v>
      </c>
      <c r="K488" s="40">
        <f t="shared" ref="K488:K551" si="257">J488/H488</f>
        <v>6.5900579290478829</v>
      </c>
      <c r="L488" s="40">
        <f t="shared" si="241"/>
        <v>0</v>
      </c>
      <c r="M488" s="10">
        <f t="shared" ref="M488:M551" si="258">AB487</f>
        <v>5.0967777576763913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13.886966076797503</v>
      </c>
      <c r="Q488" s="42">
        <f t="shared" ref="Q488:Q551" si="260">xincp/P488+Q487</f>
        <v>0.22365630812997334</v>
      </c>
      <c r="R488" s="4">
        <f t="shared" ref="R488:R551" si="261">PI()/4*(F488^2-E488^2)*G488</f>
        <v>45073.301574022909</v>
      </c>
      <c r="S488">
        <f t="shared" si="242"/>
        <v>4.5073301574022909E-5</v>
      </c>
      <c r="T488" s="41">
        <f t="shared" si="243"/>
        <v>1.3473107046786092E-4</v>
      </c>
      <c r="U488" s="42">
        <f t="shared" ref="U488:U551" si="262">rhopgrain*R488/1000^2</f>
        <v>8.088629333966281E-2</v>
      </c>
      <c r="V488" s="42">
        <f t="shared" ref="V488:V551" si="263">(U487-U488)/(Q488-Q487)</f>
        <v>0.45735207758337409</v>
      </c>
      <c r="W488" s="42">
        <f t="shared" ref="W488:W551" si="264">IF(V488&lt;AI488,IF(AB487&gt;pbd,AI488,0),AI488)</f>
        <v>0.45348117941490024</v>
      </c>
      <c r="X488" s="42">
        <f t="shared" ref="X488:X551" si="265">V488-W488</f>
        <v>3.8708981684738575E-3</v>
      </c>
      <c r="Y488" s="42">
        <f t="shared" si="239"/>
        <v>2.0818917087822601E-3</v>
      </c>
      <c r="Z488" s="10">
        <f t="shared" ref="Z488:Z551" si="266">Y488/T488</f>
        <v>15.452201942378833</v>
      </c>
      <c r="AA488">
        <f t="shared" si="244"/>
        <v>5096700.565315661</v>
      </c>
      <c r="AB488" s="10">
        <f t="shared" si="245"/>
        <v>5.0967005653156612</v>
      </c>
      <c r="AC488" s="10">
        <f t="shared" si="246"/>
        <v>4.9957005653156612</v>
      </c>
      <c r="AD488" s="3">
        <f t="shared" si="247"/>
        <v>724.53960338153172</v>
      </c>
      <c r="AI488" s="94">
        <f t="shared" si="248"/>
        <v>0.45348117941490024</v>
      </c>
    </row>
    <row r="489" spans="2:35">
      <c r="B489" s="39">
        <f t="shared" si="249"/>
        <v>461</v>
      </c>
      <c r="C489" s="42">
        <f t="shared" si="250"/>
        <v>3.0622781774548344</v>
      </c>
      <c r="D489" s="10">
        <f t="shared" si="251"/>
        <v>2.4777218225447566</v>
      </c>
      <c r="E489" s="40">
        <f t="shared" si="252"/>
        <v>26.124556354910485</v>
      </c>
      <c r="F489" s="40">
        <f t="shared" si="253"/>
        <v>31.08</v>
      </c>
      <c r="G489" s="3">
        <f t="shared" si="254"/>
        <v>201.90177458036462</v>
      </c>
      <c r="H489" s="3">
        <f t="shared" si="255"/>
        <v>81.256230789298584</v>
      </c>
      <c r="I489">
        <f t="shared" si="240"/>
        <v>8.1256230789298584E-5</v>
      </c>
      <c r="J489" s="4">
        <f t="shared" si="256"/>
        <v>536.02831263213238</v>
      </c>
      <c r="K489" s="40">
        <f t="shared" si="257"/>
        <v>6.5967656563110868</v>
      </c>
      <c r="L489" s="40">
        <f t="shared" si="241"/>
        <v>0</v>
      </c>
      <c r="M489" s="10">
        <f t="shared" si="258"/>
        <v>5.0967005653156612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13.886898983533014</v>
      </c>
      <c r="Q489" s="42">
        <f t="shared" si="260"/>
        <v>0.22413465004483776</v>
      </c>
      <c r="R489" s="4">
        <f t="shared" si="261"/>
        <v>44951.395714019556</v>
      </c>
      <c r="S489">
        <f t="shared" si="242"/>
        <v>4.4951395714019553E-5</v>
      </c>
      <c r="T489" s="41">
        <f t="shared" si="243"/>
        <v>1.3485297632786429E-4</v>
      </c>
      <c r="U489" s="42">
        <f t="shared" si="262"/>
        <v>8.0667527178593795E-2</v>
      </c>
      <c r="V489" s="42">
        <f t="shared" si="263"/>
        <v>0.45734265442955713</v>
      </c>
      <c r="W489" s="42">
        <f t="shared" si="264"/>
        <v>0.45347417244131494</v>
      </c>
      <c r="X489" s="42">
        <f t="shared" si="265"/>
        <v>3.8684819882421895E-3</v>
      </c>
      <c r="Y489" s="42">
        <f t="shared" si="239"/>
        <v>2.0837421658641345E-3</v>
      </c>
      <c r="Z489" s="10">
        <f t="shared" si="266"/>
        <v>15.451955326503066</v>
      </c>
      <c r="AA489">
        <f t="shared" si="244"/>
        <v>5096620.8343443349</v>
      </c>
      <c r="AB489" s="10">
        <f t="shared" si="245"/>
        <v>5.0966208343443347</v>
      </c>
      <c r="AC489" s="10">
        <f t="shared" si="246"/>
        <v>4.9956208343443347</v>
      </c>
      <c r="AD489" s="3">
        <f t="shared" si="247"/>
        <v>724.52803978888107</v>
      </c>
      <c r="AI489" s="94">
        <f t="shared" si="248"/>
        <v>0.45347417244131494</v>
      </c>
    </row>
    <row r="490" spans="2:35">
      <c r="B490" s="39">
        <f t="shared" si="249"/>
        <v>462</v>
      </c>
      <c r="C490" s="42">
        <f t="shared" si="250"/>
        <v>3.0689208633061464</v>
      </c>
      <c r="D490" s="10">
        <f t="shared" si="251"/>
        <v>2.4710791366934437</v>
      </c>
      <c r="E490" s="40">
        <f t="shared" si="252"/>
        <v>26.137841726613111</v>
      </c>
      <c r="F490" s="40">
        <f t="shared" si="253"/>
        <v>31.08</v>
      </c>
      <c r="G490" s="3">
        <f t="shared" si="254"/>
        <v>201.84863309355413</v>
      </c>
      <c r="H490" s="3">
        <f t="shared" si="255"/>
        <v>81.256230789298584</v>
      </c>
      <c r="I490">
        <f t="shared" si="240"/>
        <v>8.1256230789298584E-5</v>
      </c>
      <c r="J490" s="4">
        <f t="shared" si="256"/>
        <v>536.57363451398464</v>
      </c>
      <c r="K490" s="40">
        <f t="shared" si="257"/>
        <v>6.6034767955868707</v>
      </c>
      <c r="L490" s="40">
        <f t="shared" si="241"/>
        <v>0</v>
      </c>
      <c r="M490" s="10">
        <f t="shared" si="258"/>
        <v>5.0966208343443347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13.886829683058476</v>
      </c>
      <c r="Q490" s="42">
        <f t="shared" si="260"/>
        <v>0.22461299434680726</v>
      </c>
      <c r="R490" s="4">
        <f t="shared" si="261"/>
        <v>44829.491820995907</v>
      </c>
      <c r="S490">
        <f t="shared" si="242"/>
        <v>4.4829491820995904E-5</v>
      </c>
      <c r="T490" s="41">
        <f t="shared" si="243"/>
        <v>1.3497488022088793E-4</v>
      </c>
      <c r="U490" s="42">
        <f t="shared" si="262"/>
        <v>8.0448764547368212E-2</v>
      </c>
      <c r="V490" s="42">
        <f t="shared" si="263"/>
        <v>0.45733299283563589</v>
      </c>
      <c r="W490" s="42">
        <f t="shared" si="264"/>
        <v>0.45346693503071223</v>
      </c>
      <c r="X490" s="42">
        <f t="shared" si="265"/>
        <v>3.8660578049236616E-3</v>
      </c>
      <c r="Y490" s="42">
        <f t="shared" si="239"/>
        <v>2.0855914725862045E-3</v>
      </c>
      <c r="Z490" s="10">
        <f t="shared" si="266"/>
        <v>15.45170085850871</v>
      </c>
      <c r="AA490">
        <f t="shared" si="244"/>
        <v>5096538.5647812011</v>
      </c>
      <c r="AB490" s="10">
        <f t="shared" si="245"/>
        <v>5.0965385647812012</v>
      </c>
      <c r="AC490" s="10">
        <f t="shared" si="246"/>
        <v>4.9955385647812012</v>
      </c>
      <c r="AD490" s="3">
        <f t="shared" si="247"/>
        <v>724.51610801757806</v>
      </c>
      <c r="AI490" s="94">
        <f t="shared" si="248"/>
        <v>0.45346693503071223</v>
      </c>
    </row>
    <row r="491" spans="2:35">
      <c r="B491" s="39">
        <f t="shared" si="249"/>
        <v>463</v>
      </c>
      <c r="C491" s="42">
        <f t="shared" si="250"/>
        <v>3.0755635491574584</v>
      </c>
      <c r="D491" s="10">
        <f t="shared" si="251"/>
        <v>2.4644364508421308</v>
      </c>
      <c r="E491" s="40">
        <f t="shared" si="252"/>
        <v>26.151127098315737</v>
      </c>
      <c r="F491" s="40">
        <f t="shared" si="253"/>
        <v>31.08</v>
      </c>
      <c r="G491" s="3">
        <f t="shared" si="254"/>
        <v>201.79549160674364</v>
      </c>
      <c r="H491" s="3">
        <f t="shared" si="255"/>
        <v>81.256230789298584</v>
      </c>
      <c r="I491">
        <f t="shared" si="240"/>
        <v>8.1256230789298584E-5</v>
      </c>
      <c r="J491" s="4">
        <f t="shared" si="256"/>
        <v>537.11923364311849</v>
      </c>
      <c r="K491" s="40">
        <f t="shared" si="257"/>
        <v>6.6101913468752347</v>
      </c>
      <c r="L491" s="40">
        <f t="shared" si="241"/>
        <v>0</v>
      </c>
      <c r="M491" s="10">
        <f t="shared" si="258"/>
        <v>5.0965385647812012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13.886758175319681</v>
      </c>
      <c r="Q491" s="42">
        <f t="shared" si="260"/>
        <v>0.22509134111193763</v>
      </c>
      <c r="R491" s="4">
        <f t="shared" si="261"/>
        <v>44707.589939151949</v>
      </c>
      <c r="S491">
        <f t="shared" si="242"/>
        <v>4.470758993915195E-5</v>
      </c>
      <c r="T491" s="41">
        <f t="shared" si="243"/>
        <v>1.3509678210273188E-4</v>
      </c>
      <c r="U491" s="42">
        <f t="shared" si="262"/>
        <v>8.0230005525305126E-2</v>
      </c>
      <c r="V491" s="42">
        <f t="shared" si="263"/>
        <v>0.45732309280583688</v>
      </c>
      <c r="W491" s="42">
        <f t="shared" si="264"/>
        <v>0.45345946718479724</v>
      </c>
      <c r="X491" s="42">
        <f t="shared" si="265"/>
        <v>3.8636256210396458E-3</v>
      </c>
      <c r="Y491" s="42">
        <f t="shared" si="239"/>
        <v>2.0874396254037036E-3</v>
      </c>
      <c r="Z491" s="10">
        <f t="shared" si="266"/>
        <v>15.451438538457179</v>
      </c>
      <c r="AA491">
        <f t="shared" si="244"/>
        <v>5096453.7566461135</v>
      </c>
      <c r="AB491" s="10">
        <f t="shared" si="245"/>
        <v>5.0964537566461132</v>
      </c>
      <c r="AC491" s="10">
        <f t="shared" si="246"/>
        <v>4.9954537566461132</v>
      </c>
      <c r="AD491" s="3">
        <f t="shared" si="247"/>
        <v>724.50380807050226</v>
      </c>
      <c r="AI491" s="94">
        <f t="shared" si="248"/>
        <v>0.45345946718479724</v>
      </c>
    </row>
    <row r="492" spans="2:35">
      <c r="B492" s="39">
        <f t="shared" si="249"/>
        <v>464</v>
      </c>
      <c r="C492" s="42">
        <f t="shared" si="250"/>
        <v>3.0822062350087704</v>
      </c>
      <c r="D492" s="10">
        <f t="shared" si="251"/>
        <v>2.4577937649908179</v>
      </c>
      <c r="E492" s="40">
        <f t="shared" si="252"/>
        <v>26.164412470018362</v>
      </c>
      <c r="F492" s="40">
        <f t="shared" si="253"/>
        <v>31.08</v>
      </c>
      <c r="G492" s="3">
        <f t="shared" si="254"/>
        <v>201.74235011993315</v>
      </c>
      <c r="H492" s="3">
        <f t="shared" si="255"/>
        <v>81.256230789298584</v>
      </c>
      <c r="I492">
        <f t="shared" si="240"/>
        <v>8.1256230789298584E-5</v>
      </c>
      <c r="J492" s="4">
        <f t="shared" si="256"/>
        <v>537.66511001953381</v>
      </c>
      <c r="K492" s="40">
        <f t="shared" si="257"/>
        <v>6.616909310176176</v>
      </c>
      <c r="L492" s="40">
        <f t="shared" si="241"/>
        <v>0</v>
      </c>
      <c r="M492" s="10">
        <f t="shared" si="258"/>
        <v>5.0964537566461132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13.886684460261099</v>
      </c>
      <c r="Q492" s="42">
        <f t="shared" si="260"/>
        <v>0.22556969041628894</v>
      </c>
      <c r="R492" s="4">
        <f t="shared" si="261"/>
        <v>44585.690112687706</v>
      </c>
      <c r="S492">
        <f t="shared" si="242"/>
        <v>4.4585690112687706E-5</v>
      </c>
      <c r="T492" s="41">
        <f t="shared" si="243"/>
        <v>1.3521868192919613E-4</v>
      </c>
      <c r="U492" s="42">
        <f t="shared" si="262"/>
        <v>8.0011250191723712E-2</v>
      </c>
      <c r="V492" s="42">
        <f t="shared" si="263"/>
        <v>0.45731295434424729</v>
      </c>
      <c r="W492" s="42">
        <f t="shared" si="264"/>
        <v>0.45345176890537225</v>
      </c>
      <c r="X492" s="42">
        <f t="shared" si="265"/>
        <v>3.8611854388750366E-3</v>
      </c>
      <c r="Y492" s="42">
        <f t="shared" si="239"/>
        <v>2.0892866207723607E-3</v>
      </c>
      <c r="Z492" s="10">
        <f t="shared" si="266"/>
        <v>15.451168366412292</v>
      </c>
      <c r="AA492">
        <f t="shared" si="244"/>
        <v>5096366.4099597055</v>
      </c>
      <c r="AB492" s="10">
        <f t="shared" si="245"/>
        <v>5.0963664099597059</v>
      </c>
      <c r="AC492" s="10">
        <f t="shared" si="246"/>
        <v>4.9953664099597059</v>
      </c>
      <c r="AD492" s="3">
        <f t="shared" si="247"/>
        <v>724.49113995064624</v>
      </c>
      <c r="AI492" s="94">
        <f t="shared" si="248"/>
        <v>0.45345176890537225</v>
      </c>
    </row>
    <row r="493" spans="2:35">
      <c r="B493" s="39">
        <f t="shared" si="249"/>
        <v>465</v>
      </c>
      <c r="C493" s="42">
        <f t="shared" si="250"/>
        <v>3.0888489208600824</v>
      </c>
      <c r="D493" s="10">
        <f t="shared" si="251"/>
        <v>2.451151079139505</v>
      </c>
      <c r="E493" s="40">
        <f t="shared" si="252"/>
        <v>26.177697841720988</v>
      </c>
      <c r="F493" s="40">
        <f t="shared" si="253"/>
        <v>31.08</v>
      </c>
      <c r="G493" s="3">
        <f t="shared" si="254"/>
        <v>201.68920863312266</v>
      </c>
      <c r="H493" s="3">
        <f t="shared" si="255"/>
        <v>81.256230789298584</v>
      </c>
      <c r="I493">
        <f t="shared" si="240"/>
        <v>8.1256230789298584E-5</v>
      </c>
      <c r="J493" s="4">
        <f t="shared" si="256"/>
        <v>538.21126364323061</v>
      </c>
      <c r="K493" s="40">
        <f t="shared" si="257"/>
        <v>6.6236306854896947</v>
      </c>
      <c r="L493" s="40">
        <f t="shared" si="241"/>
        <v>0</v>
      </c>
      <c r="M493" s="10">
        <f t="shared" si="258"/>
        <v>5.0963664099597059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13.886608537825627</v>
      </c>
      <c r="Q493" s="42">
        <f t="shared" si="260"/>
        <v>0.22604804233592563</v>
      </c>
      <c r="R493" s="4">
        <f t="shared" si="261"/>
        <v>44463.792385803165</v>
      </c>
      <c r="S493">
        <f t="shared" si="242"/>
        <v>4.4463792385803163E-5</v>
      </c>
      <c r="T493" s="41">
        <f t="shared" si="243"/>
        <v>1.3534057965608066E-4</v>
      </c>
      <c r="U493" s="42">
        <f t="shared" si="262"/>
        <v>7.9792498625943065E-2</v>
      </c>
      <c r="V493" s="42">
        <f t="shared" si="263"/>
        <v>0.4573025774555084</v>
      </c>
      <c r="W493" s="42">
        <f t="shared" si="264"/>
        <v>0.45344384019431028</v>
      </c>
      <c r="X493" s="42">
        <f t="shared" si="265"/>
        <v>3.8587372611981197E-3</v>
      </c>
      <c r="Y493" s="42">
        <f t="shared" si="239"/>
        <v>2.0911324551486283E-3</v>
      </c>
      <c r="Z493" s="10">
        <f t="shared" si="266"/>
        <v>15.450890342441921</v>
      </c>
      <c r="AA493">
        <f t="shared" si="244"/>
        <v>5096276.5247439202</v>
      </c>
      <c r="AB493" s="10">
        <f t="shared" si="245"/>
        <v>5.0962765247439199</v>
      </c>
      <c r="AC493" s="10">
        <f t="shared" si="246"/>
        <v>4.9952765247439199</v>
      </c>
      <c r="AD493" s="3">
        <f t="shared" si="247"/>
        <v>724.47810366119222</v>
      </c>
      <c r="AI493" s="94">
        <f t="shared" si="248"/>
        <v>0.45344384019431028</v>
      </c>
    </row>
    <row r="494" spans="2:35">
      <c r="B494" s="39">
        <f t="shared" si="249"/>
        <v>466</v>
      </c>
      <c r="C494" s="42">
        <f t="shared" si="250"/>
        <v>3.0954916067113945</v>
      </c>
      <c r="D494" s="10">
        <f t="shared" si="251"/>
        <v>2.4445083932881921</v>
      </c>
      <c r="E494" s="40">
        <f t="shared" si="252"/>
        <v>26.190983213423614</v>
      </c>
      <c r="F494" s="40">
        <f t="shared" si="253"/>
        <v>31.08</v>
      </c>
      <c r="G494" s="3">
        <f t="shared" si="254"/>
        <v>201.63606714631217</v>
      </c>
      <c r="H494" s="3">
        <f t="shared" si="255"/>
        <v>81.256230789298584</v>
      </c>
      <c r="I494">
        <f t="shared" si="240"/>
        <v>8.1256230789298584E-5</v>
      </c>
      <c r="J494" s="4">
        <f t="shared" si="256"/>
        <v>538.75769451420911</v>
      </c>
      <c r="K494" s="40">
        <f t="shared" si="257"/>
        <v>6.6303554728157943</v>
      </c>
      <c r="L494" s="40">
        <f t="shared" si="241"/>
        <v>0</v>
      </c>
      <c r="M494" s="10">
        <f t="shared" si="258"/>
        <v>5.0962765247439199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13.886530407955046</v>
      </c>
      <c r="Q494" s="42">
        <f t="shared" si="260"/>
        <v>0.22652639694691662</v>
      </c>
      <c r="R494" s="4">
        <f t="shared" si="261"/>
        <v>44341.896802698313</v>
      </c>
      <c r="S494">
        <f t="shared" si="242"/>
        <v>4.4341896802698313E-5</v>
      </c>
      <c r="T494" s="41">
        <f t="shared" si="243"/>
        <v>1.3546247523918553E-4</v>
      </c>
      <c r="U494" s="42">
        <f t="shared" si="262"/>
        <v>7.9573750907282262E-2</v>
      </c>
      <c r="V494" s="42">
        <f t="shared" si="263"/>
        <v>0.45729196214421158</v>
      </c>
      <c r="W494" s="42">
        <f t="shared" si="264"/>
        <v>0.45343568105360316</v>
      </c>
      <c r="X494" s="42">
        <f t="shared" si="265"/>
        <v>3.8562810906084266E-3</v>
      </c>
      <c r="Y494" s="42">
        <f t="shared" si="239"/>
        <v>2.0929771249895983E-3</v>
      </c>
      <c r="Z494" s="10">
        <f t="shared" si="266"/>
        <v>15.450604466617323</v>
      </c>
      <c r="AA494">
        <f t="shared" si="244"/>
        <v>5096184.1010217937</v>
      </c>
      <c r="AB494" s="10">
        <f t="shared" si="245"/>
        <v>5.0961841010217936</v>
      </c>
      <c r="AC494" s="10">
        <f t="shared" si="246"/>
        <v>4.9951841010217937</v>
      </c>
      <c r="AD494" s="3">
        <f t="shared" si="247"/>
        <v>724.46469920548134</v>
      </c>
      <c r="AI494" s="94">
        <f t="shared" si="248"/>
        <v>0.45343568105360316</v>
      </c>
    </row>
    <row r="495" spans="2:35">
      <c r="B495" s="39">
        <f t="shared" si="249"/>
        <v>467</v>
      </c>
      <c r="C495" s="42">
        <f t="shared" si="250"/>
        <v>3.1021342925627065</v>
      </c>
      <c r="D495" s="10">
        <f t="shared" si="251"/>
        <v>2.4378657074368792</v>
      </c>
      <c r="E495" s="40">
        <f t="shared" si="252"/>
        <v>26.20426858512624</v>
      </c>
      <c r="F495" s="40">
        <f t="shared" si="253"/>
        <v>31.08</v>
      </c>
      <c r="G495" s="3">
        <f t="shared" si="254"/>
        <v>201.58292565950168</v>
      </c>
      <c r="H495" s="3">
        <f t="shared" si="255"/>
        <v>81.256230789298584</v>
      </c>
      <c r="I495">
        <f t="shared" si="240"/>
        <v>8.1256230789298584E-5</v>
      </c>
      <c r="J495" s="4">
        <f t="shared" si="256"/>
        <v>539.30440263246919</v>
      </c>
      <c r="K495" s="40">
        <f t="shared" si="257"/>
        <v>6.637083672154473</v>
      </c>
      <c r="L495" s="40">
        <f t="shared" si="241"/>
        <v>0</v>
      </c>
      <c r="M495" s="10">
        <f t="shared" si="258"/>
        <v>5.0961841010217936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13.886450070589856</v>
      </c>
      <c r="Q495" s="42">
        <f t="shared" si="260"/>
        <v>0.22700475432533551</v>
      </c>
      <c r="R495" s="4">
        <f t="shared" si="261"/>
        <v>44220.00340757316</v>
      </c>
      <c r="S495">
        <f t="shared" si="242"/>
        <v>4.422000340757316E-5</v>
      </c>
      <c r="T495" s="41">
        <f t="shared" si="243"/>
        <v>1.3558436863431067E-4</v>
      </c>
      <c r="U495" s="42">
        <f t="shared" si="262"/>
        <v>7.9355007115060411E-2</v>
      </c>
      <c r="V495" s="42">
        <f t="shared" si="263"/>
        <v>0.4572811084149298</v>
      </c>
      <c r="W495" s="42">
        <f t="shared" si="264"/>
        <v>0.453427291485342</v>
      </c>
      <c r="X495" s="42">
        <f t="shared" si="265"/>
        <v>3.8538169295878055E-3</v>
      </c>
      <c r="Y495" s="42">
        <f t="shared" si="239"/>
        <v>2.0948206267529424E-3</v>
      </c>
      <c r="Z495" s="10">
        <f t="shared" si="266"/>
        <v>15.450310739012668</v>
      </c>
      <c r="AA495">
        <f t="shared" si="244"/>
        <v>5096089.1388173075</v>
      </c>
      <c r="AB495" s="10">
        <f t="shared" si="245"/>
        <v>5.096089138817308</v>
      </c>
      <c r="AC495" s="10">
        <f t="shared" si="246"/>
        <v>4.995089138817308</v>
      </c>
      <c r="AD495" s="3">
        <f t="shared" si="247"/>
        <v>724.45092658699161</v>
      </c>
      <c r="AI495" s="94">
        <f t="shared" si="248"/>
        <v>0.453427291485342</v>
      </c>
    </row>
    <row r="496" spans="2:35">
      <c r="B496" s="39">
        <f t="shared" si="249"/>
        <v>468</v>
      </c>
      <c r="C496" s="42">
        <f t="shared" si="250"/>
        <v>3.1087769784140185</v>
      </c>
      <c r="D496" s="10">
        <f t="shared" si="251"/>
        <v>2.4312230215855664</v>
      </c>
      <c r="E496" s="40">
        <f t="shared" si="252"/>
        <v>26.217553956828866</v>
      </c>
      <c r="F496" s="40">
        <f t="shared" si="253"/>
        <v>31.08</v>
      </c>
      <c r="G496" s="3">
        <f t="shared" si="254"/>
        <v>201.52978417269119</v>
      </c>
      <c r="H496" s="3">
        <f t="shared" si="255"/>
        <v>81.256230789298584</v>
      </c>
      <c r="I496">
        <f t="shared" si="240"/>
        <v>8.1256230789298584E-5</v>
      </c>
      <c r="J496" s="4">
        <f t="shared" si="256"/>
        <v>539.85138799801075</v>
      </c>
      <c r="K496" s="40">
        <f t="shared" si="257"/>
        <v>6.6438152835057291</v>
      </c>
      <c r="L496" s="40">
        <f t="shared" si="241"/>
        <v>0</v>
      </c>
      <c r="M496" s="10">
        <f t="shared" si="258"/>
        <v>5.096089138817308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13.886367525669108</v>
      </c>
      <c r="Q496" s="42">
        <f t="shared" si="260"/>
        <v>0.22748311454726058</v>
      </c>
      <c r="R496" s="4">
        <f t="shared" si="261"/>
        <v>44098.112244627708</v>
      </c>
      <c r="S496">
        <f t="shared" si="242"/>
        <v>4.4098112244627706E-5</v>
      </c>
      <c r="T496" s="41">
        <f t="shared" si="243"/>
        <v>1.3570625979725611E-4</v>
      </c>
      <c r="U496" s="42">
        <f t="shared" si="262"/>
        <v>7.9136267328596646E-2</v>
      </c>
      <c r="V496" s="42">
        <f t="shared" si="263"/>
        <v>0.4572700162724373</v>
      </c>
      <c r="W496" s="42">
        <f t="shared" si="264"/>
        <v>0.45341867149170356</v>
      </c>
      <c r="X496" s="42">
        <f t="shared" si="265"/>
        <v>3.8513447807337342E-3</v>
      </c>
      <c r="Y496" s="42">
        <f t="shared" si="239"/>
        <v>2.096662956896964E-3</v>
      </c>
      <c r="Z496" s="10">
        <f t="shared" si="266"/>
        <v>15.450009159705374</v>
      </c>
      <c r="AA496">
        <f t="shared" si="244"/>
        <v>5095991.6381554883</v>
      </c>
      <c r="AB496" s="10">
        <f t="shared" si="245"/>
        <v>5.0959916381554882</v>
      </c>
      <c r="AC496" s="10">
        <f t="shared" si="246"/>
        <v>4.9949916381554882</v>
      </c>
      <c r="AD496" s="3">
        <f t="shared" si="247"/>
        <v>724.43678580935295</v>
      </c>
      <c r="AI496" s="94">
        <f t="shared" si="248"/>
        <v>0.45341867149170356</v>
      </c>
    </row>
    <row r="497" spans="2:35">
      <c r="B497" s="39">
        <f t="shared" si="249"/>
        <v>469</v>
      </c>
      <c r="C497" s="42">
        <f t="shared" si="250"/>
        <v>3.1154196642653305</v>
      </c>
      <c r="D497" s="10">
        <f t="shared" si="251"/>
        <v>2.4245803357342535</v>
      </c>
      <c r="E497" s="40">
        <f t="shared" si="252"/>
        <v>26.230839328531491</v>
      </c>
      <c r="F497" s="40">
        <f t="shared" si="253"/>
        <v>31.08</v>
      </c>
      <c r="G497" s="3">
        <f t="shared" si="254"/>
        <v>201.47664268588071</v>
      </c>
      <c r="H497" s="3">
        <f t="shared" si="255"/>
        <v>81.256230789298584</v>
      </c>
      <c r="I497">
        <f t="shared" si="240"/>
        <v>8.1256230789298584E-5</v>
      </c>
      <c r="J497" s="4">
        <f t="shared" si="256"/>
        <v>540.3986506108339</v>
      </c>
      <c r="K497" s="40">
        <f t="shared" si="257"/>
        <v>6.6505503068695653</v>
      </c>
      <c r="L497" s="40">
        <f t="shared" si="241"/>
        <v>0</v>
      </c>
      <c r="M497" s="10">
        <f t="shared" si="258"/>
        <v>5.0959916381554882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13.886282773130519</v>
      </c>
      <c r="Q497" s="42">
        <f t="shared" si="260"/>
        <v>0.22796147768877498</v>
      </c>
      <c r="R497" s="4">
        <f t="shared" si="261"/>
        <v>43976.22335806195</v>
      </c>
      <c r="S497">
        <f t="shared" si="242"/>
        <v>4.3976223358061952E-5</v>
      </c>
      <c r="T497" s="41">
        <f t="shared" si="243"/>
        <v>1.3582814868382187E-4</v>
      </c>
      <c r="U497" s="42">
        <f t="shared" si="262"/>
        <v>7.8917531627210061E-2</v>
      </c>
      <c r="V497" s="42">
        <f t="shared" si="263"/>
        <v>0.4572586857217219</v>
      </c>
      <c r="W497" s="42">
        <f t="shared" si="264"/>
        <v>0.45340982107495964</v>
      </c>
      <c r="X497" s="42">
        <f t="shared" si="265"/>
        <v>3.8488646467622623E-3</v>
      </c>
      <c r="Y497" s="42">
        <f t="shared" si="239"/>
        <v>2.0985041118806529E-3</v>
      </c>
      <c r="Z497" s="10">
        <f t="shared" si="266"/>
        <v>15.449699728776471</v>
      </c>
      <c r="AA497">
        <f t="shared" si="244"/>
        <v>5095891.5990625359</v>
      </c>
      <c r="AB497" s="10">
        <f t="shared" si="245"/>
        <v>5.0958915990625355</v>
      </c>
      <c r="AC497" s="10">
        <f t="shared" si="246"/>
        <v>4.9948915990625355</v>
      </c>
      <c r="AD497" s="3">
        <f t="shared" si="247"/>
        <v>724.42227687636489</v>
      </c>
      <c r="AI497" s="94">
        <f t="shared" si="248"/>
        <v>0.45340982107495964</v>
      </c>
    </row>
    <row r="498" spans="2:35">
      <c r="B498" s="39">
        <f t="shared" si="249"/>
        <v>470</v>
      </c>
      <c r="C498" s="42">
        <f t="shared" si="250"/>
        <v>3.1220623501166425</v>
      </c>
      <c r="D498" s="10">
        <f t="shared" si="251"/>
        <v>2.4179376498829406</v>
      </c>
      <c r="E498" s="40">
        <f t="shared" si="252"/>
        <v>26.244124700234117</v>
      </c>
      <c r="F498" s="40">
        <f t="shared" si="253"/>
        <v>31.08</v>
      </c>
      <c r="G498" s="3">
        <f t="shared" si="254"/>
        <v>201.42350119907022</v>
      </c>
      <c r="H498" s="3">
        <f t="shared" si="255"/>
        <v>81.256230789298584</v>
      </c>
      <c r="I498">
        <f t="shared" si="240"/>
        <v>8.1256230789298584E-5</v>
      </c>
      <c r="J498" s="4">
        <f t="shared" si="256"/>
        <v>540.94619047093863</v>
      </c>
      <c r="K498" s="40">
        <f t="shared" si="257"/>
        <v>6.6572887422459797</v>
      </c>
      <c r="L498" s="40">
        <f t="shared" si="241"/>
        <v>0</v>
      </c>
      <c r="M498" s="10">
        <f t="shared" si="258"/>
        <v>5.0958915990625355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13.886195812910589</v>
      </c>
      <c r="Q498" s="42">
        <f t="shared" si="260"/>
        <v>0.22843984382596685</v>
      </c>
      <c r="R498" s="4">
        <f t="shared" si="261"/>
        <v>43854.336792075876</v>
      </c>
      <c r="S498">
        <f t="shared" si="242"/>
        <v>4.3854336792075874E-5</v>
      </c>
      <c r="T498" s="41">
        <f t="shared" si="243"/>
        <v>1.3595003524980795E-4</v>
      </c>
      <c r="U498" s="42">
        <f t="shared" si="262"/>
        <v>7.8698800090219748E-2</v>
      </c>
      <c r="V498" s="42">
        <f t="shared" si="263"/>
        <v>0.45724711676775315</v>
      </c>
      <c r="W498" s="42">
        <f t="shared" si="264"/>
        <v>0.45340074023748844</v>
      </c>
      <c r="X498" s="42">
        <f t="shared" si="265"/>
        <v>3.8463765302647057E-3</v>
      </c>
      <c r="Y498" s="42">
        <f t="shared" si="239"/>
        <v>2.100344088163621E-3</v>
      </c>
      <c r="Z498" s="10">
        <f t="shared" si="266"/>
        <v>15.449382446310091</v>
      </c>
      <c r="AA498">
        <f t="shared" si="244"/>
        <v>5095789.0215656469</v>
      </c>
      <c r="AB498" s="10">
        <f t="shared" si="245"/>
        <v>5.0957890215656469</v>
      </c>
      <c r="AC498" s="10">
        <f t="shared" si="246"/>
        <v>4.994789021565647</v>
      </c>
      <c r="AD498" s="3">
        <f t="shared" si="247"/>
        <v>724.40739979197201</v>
      </c>
      <c r="AI498" s="94">
        <f t="shared" si="248"/>
        <v>0.45340074023748844</v>
      </c>
    </row>
    <row r="499" spans="2:35">
      <c r="B499" s="39">
        <f t="shared" si="249"/>
        <v>471</v>
      </c>
      <c r="C499" s="42">
        <f t="shared" si="250"/>
        <v>3.1287050359679545</v>
      </c>
      <c r="D499" s="10">
        <f t="shared" si="251"/>
        <v>2.4112949640316277</v>
      </c>
      <c r="E499" s="40">
        <f t="shared" si="252"/>
        <v>26.257410071936743</v>
      </c>
      <c r="F499" s="40">
        <f t="shared" si="253"/>
        <v>31.08</v>
      </c>
      <c r="G499" s="3">
        <f t="shared" si="254"/>
        <v>201.37035971225973</v>
      </c>
      <c r="H499" s="3">
        <f t="shared" si="255"/>
        <v>81.256230789298584</v>
      </c>
      <c r="I499">
        <f t="shared" si="240"/>
        <v>8.1256230789298584E-5</v>
      </c>
      <c r="J499" s="4">
        <f t="shared" si="256"/>
        <v>541.49400757832484</v>
      </c>
      <c r="K499" s="40">
        <f t="shared" si="257"/>
        <v>6.6640305896349723</v>
      </c>
      <c r="L499" s="40">
        <f t="shared" si="241"/>
        <v>0</v>
      </c>
      <c r="M499" s="10">
        <f t="shared" si="258"/>
        <v>5.0957890215656469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13.886106644944414</v>
      </c>
      <c r="Q499" s="42">
        <f t="shared" si="260"/>
        <v>0.22891821303492943</v>
      </c>
      <c r="R499" s="4">
        <f t="shared" si="261"/>
        <v>43732.452590869507</v>
      </c>
      <c r="S499">
        <f t="shared" si="242"/>
        <v>4.3732452590869507E-5</v>
      </c>
      <c r="T499" s="41">
        <f t="shared" si="243"/>
        <v>1.3607191945101433E-4</v>
      </c>
      <c r="U499" s="42">
        <f t="shared" si="262"/>
        <v>7.8480072796944869E-2</v>
      </c>
      <c r="V499" s="42">
        <f t="shared" si="263"/>
        <v>0.4572353094155569</v>
      </c>
      <c r="W499" s="42">
        <f t="shared" si="264"/>
        <v>0.45339142898175866</v>
      </c>
      <c r="X499" s="42">
        <f t="shared" si="265"/>
        <v>3.8438804337982413E-3</v>
      </c>
      <c r="Y499" s="42">
        <f t="shared" si="239"/>
        <v>2.102182882206084E-3</v>
      </c>
      <c r="Z499" s="10">
        <f t="shared" si="266"/>
        <v>15.449057312393293</v>
      </c>
      <c r="AA499">
        <f t="shared" si="244"/>
        <v>5095683.9056929713</v>
      </c>
      <c r="AB499" s="10">
        <f t="shared" si="245"/>
        <v>5.0956839056929715</v>
      </c>
      <c r="AC499" s="10">
        <f t="shared" si="246"/>
        <v>4.9946839056929715</v>
      </c>
      <c r="AD499" s="3">
        <f t="shared" si="247"/>
        <v>724.39215456025693</v>
      </c>
      <c r="AI499" s="94">
        <f t="shared" si="248"/>
        <v>0.45339142898175866</v>
      </c>
    </row>
    <row r="500" spans="2:35">
      <c r="B500" s="39">
        <f t="shared" si="249"/>
        <v>472</v>
      </c>
      <c r="C500" s="42">
        <f t="shared" si="250"/>
        <v>3.1353477218192665</v>
      </c>
      <c r="D500" s="10">
        <f t="shared" si="251"/>
        <v>2.4046522781803148</v>
      </c>
      <c r="E500" s="40">
        <f t="shared" si="252"/>
        <v>26.270695443639369</v>
      </c>
      <c r="F500" s="40">
        <f t="shared" si="253"/>
        <v>31.08</v>
      </c>
      <c r="G500" s="3">
        <f t="shared" si="254"/>
        <v>201.31721822544924</v>
      </c>
      <c r="H500" s="3">
        <f t="shared" si="255"/>
        <v>81.256230789298584</v>
      </c>
      <c r="I500">
        <f t="shared" si="240"/>
        <v>8.1256230789298584E-5</v>
      </c>
      <c r="J500" s="4">
        <f t="shared" si="256"/>
        <v>542.04210193299264</v>
      </c>
      <c r="K500" s="40">
        <f t="shared" si="257"/>
        <v>6.6707758490365441</v>
      </c>
      <c r="L500" s="40">
        <f t="shared" si="241"/>
        <v>0</v>
      </c>
      <c r="M500" s="10">
        <f t="shared" si="258"/>
        <v>5.0956839056929715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13.886015269165686</v>
      </c>
      <c r="Q500" s="42">
        <f t="shared" si="260"/>
        <v>0.22939658539176114</v>
      </c>
      <c r="R500" s="4">
        <f t="shared" si="261"/>
        <v>43610.570798642824</v>
      </c>
      <c r="S500">
        <f t="shared" si="242"/>
        <v>4.3610570798642826E-5</v>
      </c>
      <c r="T500" s="41">
        <f t="shared" si="243"/>
        <v>1.36193801243241E-4</v>
      </c>
      <c r="U500" s="42">
        <f t="shared" si="262"/>
        <v>7.8261349826704477E-2</v>
      </c>
      <c r="V500" s="42">
        <f t="shared" si="263"/>
        <v>0.45722326367060478</v>
      </c>
      <c r="W500" s="42">
        <f t="shared" si="264"/>
        <v>0.45338188731032564</v>
      </c>
      <c r="X500" s="42">
        <f t="shared" si="265"/>
        <v>3.8413763602791473E-3</v>
      </c>
      <c r="Y500" s="42">
        <f t="shared" si="239"/>
        <v>2.1040204904690285E-3</v>
      </c>
      <c r="Z500" s="10">
        <f t="shared" si="266"/>
        <v>15.448724327117247</v>
      </c>
      <c r="AA500">
        <f t="shared" si="244"/>
        <v>5095576.251473981</v>
      </c>
      <c r="AB500" s="10">
        <f t="shared" si="245"/>
        <v>5.0955762514739806</v>
      </c>
      <c r="AC500" s="10">
        <f t="shared" si="246"/>
        <v>4.9945762514739807</v>
      </c>
      <c r="AD500" s="3">
        <f t="shared" si="247"/>
        <v>724.37654118549392</v>
      </c>
      <c r="AI500" s="94">
        <f t="shared" si="248"/>
        <v>0.45338188731032564</v>
      </c>
    </row>
    <row r="501" spans="2:35">
      <c r="B501" s="39">
        <f t="shared" si="249"/>
        <v>473</v>
      </c>
      <c r="C501" s="42">
        <f t="shared" si="250"/>
        <v>3.1419904076705785</v>
      </c>
      <c r="D501" s="10">
        <f t="shared" si="251"/>
        <v>2.3980095923290019</v>
      </c>
      <c r="E501" s="40">
        <f t="shared" si="252"/>
        <v>26.283980815341994</v>
      </c>
      <c r="F501" s="40">
        <f t="shared" si="253"/>
        <v>31.08</v>
      </c>
      <c r="G501" s="3">
        <f t="shared" si="254"/>
        <v>201.26407673863875</v>
      </c>
      <c r="H501" s="3">
        <f t="shared" si="255"/>
        <v>81.256230789298584</v>
      </c>
      <c r="I501">
        <f t="shared" si="240"/>
        <v>8.1256230789298584E-5</v>
      </c>
      <c r="J501" s="4">
        <f t="shared" si="256"/>
        <v>542.59047353494202</v>
      </c>
      <c r="K501" s="40">
        <f t="shared" si="257"/>
        <v>6.677524520450695</v>
      </c>
      <c r="L501" s="40">
        <f t="shared" si="241"/>
        <v>0</v>
      </c>
      <c r="M501" s="10">
        <f t="shared" si="258"/>
        <v>5.0955762514739806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13.885921685506982</v>
      </c>
      <c r="Q501" s="42">
        <f t="shared" si="260"/>
        <v>0.22987496097256577</v>
      </c>
      <c r="R501" s="4">
        <f t="shared" si="261"/>
        <v>43488.691459595815</v>
      </c>
      <c r="S501">
        <f t="shared" si="242"/>
        <v>4.3488691459595813E-5</v>
      </c>
      <c r="T501" s="41">
        <f t="shared" si="243"/>
        <v>1.3631568058228803E-4</v>
      </c>
      <c r="U501" s="42">
        <f t="shared" si="262"/>
        <v>7.8042631258817663E-2</v>
      </c>
      <c r="V501" s="42">
        <f t="shared" si="263"/>
        <v>0.45721097953814471</v>
      </c>
      <c r="W501" s="42">
        <f t="shared" si="264"/>
        <v>0.45337211522586457</v>
      </c>
      <c r="X501" s="42">
        <f t="shared" si="265"/>
        <v>3.8388643122801436E-3</v>
      </c>
      <c r="Y501" s="42">
        <f t="shared" si="239"/>
        <v>2.1058569094140455E-3</v>
      </c>
      <c r="Z501" s="10">
        <f t="shared" si="266"/>
        <v>15.448383490575967</v>
      </c>
      <c r="AA501">
        <f t="shared" si="244"/>
        <v>5095466.0589390714</v>
      </c>
      <c r="AB501" s="10">
        <f t="shared" si="245"/>
        <v>5.0954660589390715</v>
      </c>
      <c r="AC501" s="10">
        <f t="shared" si="246"/>
        <v>4.9944660589390715</v>
      </c>
      <c r="AD501" s="3">
        <f t="shared" si="247"/>
        <v>724.36055967209154</v>
      </c>
      <c r="AI501" s="94">
        <f t="shared" si="248"/>
        <v>0.45337211522586457</v>
      </c>
    </row>
    <row r="502" spans="2:35">
      <c r="B502" s="39">
        <f t="shared" si="249"/>
        <v>474</v>
      </c>
      <c r="C502" s="42">
        <f t="shared" si="250"/>
        <v>3.1486330935218905</v>
      </c>
      <c r="D502" s="10">
        <f t="shared" si="251"/>
        <v>2.391366906477689</v>
      </c>
      <c r="E502" s="40">
        <f t="shared" si="252"/>
        <v>26.29726618704462</v>
      </c>
      <c r="F502" s="40">
        <f t="shared" si="253"/>
        <v>31.08</v>
      </c>
      <c r="G502" s="3">
        <f t="shared" si="254"/>
        <v>201.21093525182826</v>
      </c>
      <c r="H502" s="3">
        <f t="shared" si="255"/>
        <v>81.256230789298584</v>
      </c>
      <c r="I502">
        <f t="shared" si="240"/>
        <v>8.1256230789298584E-5</v>
      </c>
      <c r="J502" s="4">
        <f t="shared" si="256"/>
        <v>543.13912238417311</v>
      </c>
      <c r="K502" s="40">
        <f t="shared" si="257"/>
        <v>6.6842766038774259</v>
      </c>
      <c r="L502" s="40">
        <f t="shared" si="241"/>
        <v>0</v>
      </c>
      <c r="M502" s="10">
        <f t="shared" si="258"/>
        <v>5.0954660589390715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13.885825893899439</v>
      </c>
      <c r="Q502" s="42">
        <f t="shared" si="260"/>
        <v>0.23035333985345252</v>
      </c>
      <c r="R502" s="4">
        <f t="shared" si="261"/>
        <v>43366.814617928496</v>
      </c>
      <c r="S502">
        <f t="shared" si="242"/>
        <v>4.3366814617928497E-5</v>
      </c>
      <c r="T502" s="41">
        <f t="shared" si="243"/>
        <v>1.3643755742395535E-4</v>
      </c>
      <c r="U502" s="42">
        <f t="shared" si="262"/>
        <v>7.7823917172603577E-2</v>
      </c>
      <c r="V502" s="42">
        <f t="shared" si="263"/>
        <v>0.45719845702357037</v>
      </c>
      <c r="W502" s="42">
        <f t="shared" si="264"/>
        <v>0.45336211273113458</v>
      </c>
      <c r="X502" s="42">
        <f t="shared" si="265"/>
        <v>3.8363442924357893E-3</v>
      </c>
      <c r="Y502" s="42">
        <f t="shared" si="239"/>
        <v>2.1076921355033572E-3</v>
      </c>
      <c r="Z502" s="10">
        <f t="shared" si="266"/>
        <v>15.448034802866488</v>
      </c>
      <c r="AA502">
        <f t="shared" si="244"/>
        <v>5095353.328119616</v>
      </c>
      <c r="AB502" s="10">
        <f t="shared" si="245"/>
        <v>5.0953533281196162</v>
      </c>
      <c r="AC502" s="10">
        <f t="shared" si="246"/>
        <v>4.9943533281196162</v>
      </c>
      <c r="AD502" s="3">
        <f t="shared" si="247"/>
        <v>724.34421002459987</v>
      </c>
      <c r="AI502" s="94">
        <f t="shared" si="248"/>
        <v>0.45336211273113458</v>
      </c>
    </row>
    <row r="503" spans="2:35">
      <c r="B503" s="39">
        <f t="shared" si="249"/>
        <v>475</v>
      </c>
      <c r="C503" s="42">
        <f t="shared" si="250"/>
        <v>3.1552757793732025</v>
      </c>
      <c r="D503" s="10">
        <f t="shared" si="251"/>
        <v>2.3847242206263761</v>
      </c>
      <c r="E503" s="40">
        <f t="shared" si="252"/>
        <v>26.310551558747246</v>
      </c>
      <c r="F503" s="40">
        <f t="shared" si="253"/>
        <v>31.08</v>
      </c>
      <c r="G503" s="3">
        <f t="shared" si="254"/>
        <v>201.15779376501777</v>
      </c>
      <c r="H503" s="3">
        <f t="shared" si="255"/>
        <v>81.256230789298584</v>
      </c>
      <c r="I503">
        <f t="shared" si="240"/>
        <v>8.1256230789298584E-5</v>
      </c>
      <c r="J503" s="4">
        <f t="shared" si="256"/>
        <v>543.68804848068555</v>
      </c>
      <c r="K503" s="40">
        <f t="shared" si="257"/>
        <v>6.6910320993167343</v>
      </c>
      <c r="L503" s="40">
        <f t="shared" si="241"/>
        <v>0</v>
      </c>
      <c r="M503" s="10">
        <f t="shared" si="258"/>
        <v>5.0953533281196162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13.88572789427279</v>
      </c>
      <c r="Q503" s="42">
        <f t="shared" si="260"/>
        <v>0.23083172211053621</v>
      </c>
      <c r="R503" s="4">
        <f t="shared" si="261"/>
        <v>43244.940317840868</v>
      </c>
      <c r="S503">
        <f t="shared" si="242"/>
        <v>4.3244940317840866E-5</v>
      </c>
      <c r="T503" s="41">
        <f t="shared" si="243"/>
        <v>1.3655943172404298E-4</v>
      </c>
      <c r="U503" s="42">
        <f t="shared" si="262"/>
        <v>7.7605207647381325E-2</v>
      </c>
      <c r="V503" s="42">
        <f t="shared" si="263"/>
        <v>0.45718569613252091</v>
      </c>
      <c r="W503" s="42">
        <f t="shared" si="264"/>
        <v>0.45335187982898351</v>
      </c>
      <c r="X503" s="42">
        <f t="shared" si="265"/>
        <v>3.8338163035374073E-3</v>
      </c>
      <c r="Y503" s="42">
        <f t="shared" si="239"/>
        <v>2.1095261651998876E-3</v>
      </c>
      <c r="Z503" s="10">
        <f t="shared" si="266"/>
        <v>15.447678264089316</v>
      </c>
      <c r="AA503">
        <f t="shared" si="244"/>
        <v>5095238.059048106</v>
      </c>
      <c r="AB503" s="10">
        <f t="shared" si="245"/>
        <v>5.0952380590481061</v>
      </c>
      <c r="AC503" s="10">
        <f t="shared" si="246"/>
        <v>4.9942380590481061</v>
      </c>
      <c r="AD503" s="3">
        <f t="shared" si="247"/>
        <v>724.32749224773113</v>
      </c>
      <c r="AI503" s="94">
        <f t="shared" si="248"/>
        <v>0.45335187982898351</v>
      </c>
    </row>
    <row r="504" spans="2:35">
      <c r="B504" s="39">
        <f t="shared" si="249"/>
        <v>476</v>
      </c>
      <c r="C504" s="42">
        <f t="shared" si="250"/>
        <v>3.1619184652245145</v>
      </c>
      <c r="D504" s="10">
        <f t="shared" si="251"/>
        <v>2.3780815347750632</v>
      </c>
      <c r="E504" s="40">
        <f t="shared" si="252"/>
        <v>26.323836930449872</v>
      </c>
      <c r="F504" s="40">
        <f t="shared" si="253"/>
        <v>31.08</v>
      </c>
      <c r="G504" s="3">
        <f t="shared" si="254"/>
        <v>201.10465227820728</v>
      </c>
      <c r="H504" s="3">
        <f t="shared" si="255"/>
        <v>81.256230789298584</v>
      </c>
      <c r="I504">
        <f t="shared" si="240"/>
        <v>8.1256230789298584E-5</v>
      </c>
      <c r="J504" s="4">
        <f t="shared" si="256"/>
        <v>544.23725182447959</v>
      </c>
      <c r="K504" s="40">
        <f t="shared" si="257"/>
        <v>6.6977910067686208</v>
      </c>
      <c r="L504" s="40">
        <f t="shared" si="241"/>
        <v>0</v>
      </c>
      <c r="M504" s="10">
        <f t="shared" si="258"/>
        <v>5.0952380590481061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13.885627686555491</v>
      </c>
      <c r="Q504" s="42">
        <f t="shared" si="260"/>
        <v>0.23131010781993727</v>
      </c>
      <c r="R504" s="4">
        <f t="shared" si="261"/>
        <v>43123.06860353292</v>
      </c>
      <c r="S504">
        <f t="shared" si="242"/>
        <v>4.3123068603532923E-5</v>
      </c>
      <c r="T504" s="41">
        <f t="shared" si="243"/>
        <v>1.366813034383509E-4</v>
      </c>
      <c r="U504" s="42">
        <f t="shared" si="262"/>
        <v>7.738650276247E-2</v>
      </c>
      <c r="V504" s="42">
        <f t="shared" si="263"/>
        <v>0.45717269687077883</v>
      </c>
      <c r="W504" s="42">
        <f t="shared" si="264"/>
        <v>0.45334141652236054</v>
      </c>
      <c r="X504" s="42">
        <f t="shared" si="265"/>
        <v>3.8312803484182867E-3</v>
      </c>
      <c r="Y504" s="42">
        <f t="shared" si="239"/>
        <v>2.1113589949672803E-3</v>
      </c>
      <c r="Z504" s="10">
        <f t="shared" si="266"/>
        <v>15.447313874348536</v>
      </c>
      <c r="AA504">
        <f t="shared" si="244"/>
        <v>5095120.2517581945</v>
      </c>
      <c r="AB504" s="10">
        <f t="shared" si="245"/>
        <v>5.0951202517581944</v>
      </c>
      <c r="AC504" s="10">
        <f t="shared" si="246"/>
        <v>4.9941202517581944</v>
      </c>
      <c r="AD504" s="3">
        <f t="shared" si="247"/>
        <v>724.31040634636611</v>
      </c>
      <c r="AI504" s="94">
        <f t="shared" si="248"/>
        <v>0.45334141652236054</v>
      </c>
    </row>
    <row r="505" spans="2:35">
      <c r="B505" s="39">
        <f t="shared" si="249"/>
        <v>477</v>
      </c>
      <c r="C505" s="42">
        <f t="shared" si="250"/>
        <v>3.1685611510758265</v>
      </c>
      <c r="D505" s="10">
        <f t="shared" si="251"/>
        <v>2.3714388489237503</v>
      </c>
      <c r="E505" s="40">
        <f t="shared" si="252"/>
        <v>26.337122302152498</v>
      </c>
      <c r="F505" s="40">
        <f t="shared" si="253"/>
        <v>31.08</v>
      </c>
      <c r="G505" s="3">
        <f t="shared" si="254"/>
        <v>201.05151079139679</v>
      </c>
      <c r="H505" s="3">
        <f t="shared" si="255"/>
        <v>81.256230789298584</v>
      </c>
      <c r="I505">
        <f t="shared" si="240"/>
        <v>8.1256230789298584E-5</v>
      </c>
      <c r="J505" s="4">
        <f t="shared" si="256"/>
        <v>544.78673241555521</v>
      </c>
      <c r="K505" s="40">
        <f t="shared" si="257"/>
        <v>6.7045533262330874</v>
      </c>
      <c r="L505" s="40">
        <f t="shared" si="241"/>
        <v>0</v>
      </c>
      <c r="M505" s="10">
        <f t="shared" si="258"/>
        <v>5.0951202517581944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13.885525270674757</v>
      </c>
      <c r="Q505" s="42">
        <f t="shared" si="260"/>
        <v>0.23178849705778201</v>
      </c>
      <c r="R505" s="4">
        <f t="shared" si="261"/>
        <v>43001.19951920466</v>
      </c>
      <c r="S505">
        <f t="shared" si="242"/>
        <v>4.3001199519204662E-5</v>
      </c>
      <c r="T505" s="41">
        <f t="shared" si="243"/>
        <v>1.3680317252267918E-4</v>
      </c>
      <c r="U505" s="42">
        <f t="shared" si="262"/>
        <v>7.7167802597188709E-2</v>
      </c>
      <c r="V505" s="42">
        <f t="shared" si="263"/>
        <v>0.45715945924408447</v>
      </c>
      <c r="W505" s="42">
        <f t="shared" si="264"/>
        <v>0.45333072281432069</v>
      </c>
      <c r="X505" s="42">
        <f t="shared" si="265"/>
        <v>3.8287364297637794E-3</v>
      </c>
      <c r="Y505" s="42">
        <f t="shared" si="239"/>
        <v>2.1131906212698234E-3</v>
      </c>
      <c r="Z505" s="10">
        <f t="shared" si="266"/>
        <v>15.446941633751216</v>
      </c>
      <c r="AA505">
        <f t="shared" si="244"/>
        <v>5094999.9062844934</v>
      </c>
      <c r="AB505" s="10">
        <f t="shared" si="245"/>
        <v>5.0949999062844933</v>
      </c>
      <c r="AC505" s="10">
        <f t="shared" si="246"/>
        <v>4.9939999062844933</v>
      </c>
      <c r="AD505" s="3">
        <f t="shared" si="247"/>
        <v>724.29295232552477</v>
      </c>
      <c r="AI505" s="94">
        <f t="shared" si="248"/>
        <v>0.45333072281432069</v>
      </c>
    </row>
    <row r="506" spans="2:35">
      <c r="B506" s="39">
        <f t="shared" si="249"/>
        <v>478</v>
      </c>
      <c r="C506" s="42">
        <f t="shared" si="250"/>
        <v>3.1752038369271385</v>
      </c>
      <c r="D506" s="10">
        <f t="shared" si="251"/>
        <v>2.3647961630724375</v>
      </c>
      <c r="E506" s="40">
        <f t="shared" si="252"/>
        <v>26.350407673855123</v>
      </c>
      <c r="F506" s="40">
        <f t="shared" si="253"/>
        <v>31.08</v>
      </c>
      <c r="G506" s="3">
        <f t="shared" si="254"/>
        <v>200.9983693045863</v>
      </c>
      <c r="H506" s="3">
        <f t="shared" si="255"/>
        <v>81.256230789298584</v>
      </c>
      <c r="I506">
        <f t="shared" si="240"/>
        <v>8.1256230789298584E-5</v>
      </c>
      <c r="J506" s="4">
        <f t="shared" si="256"/>
        <v>545.33649025391242</v>
      </c>
      <c r="K506" s="40">
        <f t="shared" si="257"/>
        <v>6.7113190577101323</v>
      </c>
      <c r="L506" s="40">
        <f t="shared" si="241"/>
        <v>0</v>
      </c>
      <c r="M506" s="10">
        <f t="shared" si="258"/>
        <v>5.0949999062844933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13.885420646556378</v>
      </c>
      <c r="Q506" s="42">
        <f t="shared" si="260"/>
        <v>0.23226688990020264</v>
      </c>
      <c r="R506" s="4">
        <f t="shared" si="261"/>
        <v>42879.333109056068</v>
      </c>
      <c r="S506">
        <f t="shared" si="242"/>
        <v>4.2879333109056066E-5</v>
      </c>
      <c r="T506" s="41">
        <f t="shared" si="243"/>
        <v>1.3692503893282775E-4</v>
      </c>
      <c r="U506" s="42">
        <f t="shared" si="262"/>
        <v>7.6949107230856559E-2</v>
      </c>
      <c r="V506" s="42">
        <f t="shared" si="263"/>
        <v>0.45714598325838224</v>
      </c>
      <c r="W506" s="42">
        <f t="shared" si="264"/>
        <v>0.45331979870800565</v>
      </c>
      <c r="X506" s="42">
        <f t="shared" si="265"/>
        <v>3.8261845503765879E-3</v>
      </c>
      <c r="Y506" s="42">
        <f t="shared" si="239"/>
        <v>2.115021040572504E-3</v>
      </c>
      <c r="Z506" s="10">
        <f t="shared" si="266"/>
        <v>15.446561542407771</v>
      </c>
      <c r="AA506">
        <f t="shared" si="244"/>
        <v>5094877.0226627029</v>
      </c>
      <c r="AB506" s="10">
        <f t="shared" si="245"/>
        <v>5.0948770226627031</v>
      </c>
      <c r="AC506" s="10">
        <f t="shared" si="246"/>
        <v>4.9938770226627032</v>
      </c>
      <c r="AD506" s="3">
        <f t="shared" si="247"/>
        <v>724.27513019038474</v>
      </c>
      <c r="AI506" s="94">
        <f t="shared" si="248"/>
        <v>0.45331979870800565</v>
      </c>
    </row>
    <row r="507" spans="2:35">
      <c r="B507" s="39">
        <f t="shared" si="249"/>
        <v>479</v>
      </c>
      <c r="C507" s="42">
        <f t="shared" si="250"/>
        <v>3.1818465227784505</v>
      </c>
      <c r="D507" s="10">
        <f t="shared" si="251"/>
        <v>2.3581534772211246</v>
      </c>
      <c r="E507" s="40">
        <f t="shared" si="252"/>
        <v>26.363693045557749</v>
      </c>
      <c r="F507" s="40">
        <f t="shared" si="253"/>
        <v>31.08</v>
      </c>
      <c r="G507" s="3">
        <f t="shared" si="254"/>
        <v>200.94522781777582</v>
      </c>
      <c r="H507" s="3">
        <f t="shared" si="255"/>
        <v>81.256230789298584</v>
      </c>
      <c r="I507">
        <f t="shared" si="240"/>
        <v>8.1256230789298584E-5</v>
      </c>
      <c r="J507" s="4">
        <f t="shared" si="256"/>
        <v>545.88652533955121</v>
      </c>
      <c r="K507" s="40">
        <f t="shared" si="257"/>
        <v>6.7180882011997571</v>
      </c>
      <c r="L507" s="40">
        <f t="shared" si="241"/>
        <v>0</v>
      </c>
      <c r="M507" s="10">
        <f t="shared" si="258"/>
        <v>5.0948770226627031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13.885313814124849</v>
      </c>
      <c r="Q507" s="42">
        <f t="shared" si="260"/>
        <v>0.23274528642333736</v>
      </c>
      <c r="R507" s="4">
        <f t="shared" si="261"/>
        <v>42757.469417287153</v>
      </c>
      <c r="S507">
        <f t="shared" si="242"/>
        <v>4.2757469417287157E-5</v>
      </c>
      <c r="T507" s="41">
        <f t="shared" si="243"/>
        <v>1.3704690262459669E-4</v>
      </c>
      <c r="U507" s="42">
        <f t="shared" si="262"/>
        <v>7.6730416742792656E-2</v>
      </c>
      <c r="V507" s="42">
        <f t="shared" si="263"/>
        <v>0.45713226891976505</v>
      </c>
      <c r="W507" s="42">
        <f t="shared" si="264"/>
        <v>0.45330864420665601</v>
      </c>
      <c r="X507" s="42">
        <f t="shared" si="265"/>
        <v>3.8236247131090417E-3</v>
      </c>
      <c r="Y507" s="42">
        <f t="shared" si="239"/>
        <v>2.1168502493410274E-3</v>
      </c>
      <c r="Z507" s="10">
        <f t="shared" si="266"/>
        <v>15.446173600432051</v>
      </c>
      <c r="AA507">
        <f t="shared" si="244"/>
        <v>5094751.60092963</v>
      </c>
      <c r="AB507" s="10">
        <f t="shared" si="245"/>
        <v>5.0947516009296301</v>
      </c>
      <c r="AC507" s="10">
        <f t="shared" si="246"/>
        <v>4.9937516009296301</v>
      </c>
      <c r="AD507" s="3">
        <f t="shared" si="247"/>
        <v>724.25693994628421</v>
      </c>
      <c r="AI507" s="94">
        <f t="shared" si="248"/>
        <v>0.45330864420665601</v>
      </c>
    </row>
    <row r="508" spans="2:35">
      <c r="B508" s="39">
        <f t="shared" si="249"/>
        <v>480</v>
      </c>
      <c r="C508" s="42">
        <f t="shared" si="250"/>
        <v>3.1884892086297625</v>
      </c>
      <c r="D508" s="10">
        <f t="shared" si="251"/>
        <v>2.3515107913698117</v>
      </c>
      <c r="E508" s="40">
        <f t="shared" si="252"/>
        <v>26.376978417260375</v>
      </c>
      <c r="F508" s="40">
        <f t="shared" si="253"/>
        <v>31.08</v>
      </c>
      <c r="G508" s="3">
        <f t="shared" si="254"/>
        <v>200.89208633096533</v>
      </c>
      <c r="H508" s="3">
        <f t="shared" si="255"/>
        <v>81.256230789298584</v>
      </c>
      <c r="I508">
        <f t="shared" si="240"/>
        <v>8.1256230789298584E-5</v>
      </c>
      <c r="J508" s="4">
        <f t="shared" si="256"/>
        <v>546.43683767247148</v>
      </c>
      <c r="K508" s="40">
        <f t="shared" si="257"/>
        <v>6.7248607567019585</v>
      </c>
      <c r="L508" s="40">
        <f t="shared" si="241"/>
        <v>0</v>
      </c>
      <c r="M508" s="10">
        <f t="shared" si="258"/>
        <v>5.0947516009296301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13.885204773303364</v>
      </c>
      <c r="Q508" s="42">
        <f t="shared" si="260"/>
        <v>0.23322368670333063</v>
      </c>
      <c r="R508" s="4">
        <f t="shared" si="261"/>
        <v>42635.608488097911</v>
      </c>
      <c r="S508">
        <f t="shared" si="242"/>
        <v>4.2635608488097909E-5</v>
      </c>
      <c r="T508" s="41">
        <f t="shared" si="243"/>
        <v>1.3716876355378591E-4</v>
      </c>
      <c r="U508" s="42">
        <f t="shared" si="262"/>
        <v>7.6511731212316095E-2</v>
      </c>
      <c r="V508" s="42">
        <f t="shared" si="263"/>
        <v>0.45711831623434412</v>
      </c>
      <c r="W508" s="42">
        <f t="shared" si="264"/>
        <v>0.45329725931361298</v>
      </c>
      <c r="X508" s="42">
        <f t="shared" si="265"/>
        <v>3.8210569207311473E-3</v>
      </c>
      <c r="Y508" s="42">
        <f t="shared" si="239"/>
        <v>2.1186782440417752E-3</v>
      </c>
      <c r="Z508" s="10">
        <f t="shared" si="266"/>
        <v>15.445777807941019</v>
      </c>
      <c r="AA508">
        <f t="shared" si="244"/>
        <v>5094623.6411230881</v>
      </c>
      <c r="AB508" s="10">
        <f t="shared" si="245"/>
        <v>5.0946236411230883</v>
      </c>
      <c r="AC508" s="10">
        <f t="shared" si="246"/>
        <v>4.9936236411230883</v>
      </c>
      <c r="AD508" s="3">
        <f t="shared" si="247"/>
        <v>724.23838159870752</v>
      </c>
      <c r="AI508" s="94">
        <f t="shared" si="248"/>
        <v>0.45329725931361298</v>
      </c>
    </row>
    <row r="509" spans="2:35">
      <c r="B509" s="39">
        <f t="shared" si="249"/>
        <v>481</v>
      </c>
      <c r="C509" s="42">
        <f t="shared" si="250"/>
        <v>3.1951318944810745</v>
      </c>
      <c r="D509" s="10">
        <f t="shared" si="251"/>
        <v>2.3448681055184988</v>
      </c>
      <c r="E509" s="40">
        <f t="shared" si="252"/>
        <v>26.390263788963001</v>
      </c>
      <c r="F509" s="40">
        <f t="shared" si="253"/>
        <v>31.08</v>
      </c>
      <c r="G509" s="3">
        <f t="shared" si="254"/>
        <v>200.83894484415484</v>
      </c>
      <c r="H509" s="3">
        <f t="shared" si="255"/>
        <v>81.256230789298584</v>
      </c>
      <c r="I509">
        <f t="shared" si="240"/>
        <v>8.1256230789298584E-5</v>
      </c>
      <c r="J509" s="4">
        <f t="shared" si="256"/>
        <v>546.98742725267334</v>
      </c>
      <c r="K509" s="40">
        <f t="shared" si="257"/>
        <v>6.7316367242167399</v>
      </c>
      <c r="L509" s="40">
        <f t="shared" si="241"/>
        <v>0</v>
      </c>
      <c r="M509" s="10">
        <f t="shared" si="258"/>
        <v>5.0946236411230883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13.885093524013746</v>
      </c>
      <c r="Q509" s="42">
        <f t="shared" si="260"/>
        <v>0.23370209081633309</v>
      </c>
      <c r="R509" s="4">
        <f t="shared" si="261"/>
        <v>42513.750365688356</v>
      </c>
      <c r="S509">
        <f t="shared" si="242"/>
        <v>4.2513750365688358E-5</v>
      </c>
      <c r="T509" s="41">
        <f t="shared" si="243"/>
        <v>1.3729062167619548E-4</v>
      </c>
      <c r="U509" s="42">
        <f t="shared" si="262"/>
        <v>7.6293050718746036E-2</v>
      </c>
      <c r="V509" s="42">
        <f t="shared" si="263"/>
        <v>0.45710412520833804</v>
      </c>
      <c r="W509" s="42">
        <f t="shared" si="264"/>
        <v>0.45328564403230881</v>
      </c>
      <c r="X509" s="42">
        <f t="shared" si="265"/>
        <v>3.8184811760292314E-3</v>
      </c>
      <c r="Y509" s="42">
        <f t="shared" si="239"/>
        <v>2.1205050211418101E-3</v>
      </c>
      <c r="Z509" s="10">
        <f t="shared" si="266"/>
        <v>15.445374165054712</v>
      </c>
      <c r="AA509">
        <f t="shared" si="244"/>
        <v>5094493.1432818845</v>
      </c>
      <c r="AB509" s="10">
        <f t="shared" si="245"/>
        <v>5.0944931432818841</v>
      </c>
      <c r="AC509" s="10">
        <f t="shared" si="246"/>
        <v>4.9934931432818841</v>
      </c>
      <c r="AD509" s="3">
        <f t="shared" si="247"/>
        <v>724.21945515328275</v>
      </c>
      <c r="AI509" s="94">
        <f t="shared" si="248"/>
        <v>0.45328564403230881</v>
      </c>
    </row>
    <row r="510" spans="2:35">
      <c r="B510" s="39">
        <f t="shared" si="249"/>
        <v>482</v>
      </c>
      <c r="C510" s="42">
        <f t="shared" si="250"/>
        <v>3.2017745803323865</v>
      </c>
      <c r="D510" s="10">
        <f t="shared" si="251"/>
        <v>2.3382254196671859</v>
      </c>
      <c r="E510" s="40">
        <f t="shared" si="252"/>
        <v>26.403549160665627</v>
      </c>
      <c r="F510" s="40">
        <f t="shared" si="253"/>
        <v>31.08</v>
      </c>
      <c r="G510" s="3">
        <f t="shared" si="254"/>
        <v>200.78580335734435</v>
      </c>
      <c r="H510" s="3">
        <f t="shared" si="255"/>
        <v>81.256230789298584</v>
      </c>
      <c r="I510">
        <f t="shared" si="240"/>
        <v>8.1256230789298584E-5</v>
      </c>
      <c r="J510" s="4">
        <f t="shared" si="256"/>
        <v>547.53829408015679</v>
      </c>
      <c r="K510" s="40">
        <f t="shared" si="257"/>
        <v>6.7384161037441004</v>
      </c>
      <c r="L510" s="40">
        <f t="shared" si="241"/>
        <v>0</v>
      </c>
      <c r="M510" s="10">
        <f t="shared" si="258"/>
        <v>5.0944931432818841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13.884980066176425</v>
      </c>
      <c r="Q510" s="42">
        <f t="shared" si="260"/>
        <v>0.23418049883850184</v>
      </c>
      <c r="R510" s="4">
        <f t="shared" si="261"/>
        <v>42391.895094258463</v>
      </c>
      <c r="S510">
        <f t="shared" si="242"/>
        <v>4.2391895094258466E-5</v>
      </c>
      <c r="T510" s="41">
        <f t="shared" si="243"/>
        <v>1.3741247694762536E-4</v>
      </c>
      <c r="U510" s="42">
        <f t="shared" si="262"/>
        <v>7.6074375341401518E-2</v>
      </c>
      <c r="V510" s="42">
        <f t="shared" si="263"/>
        <v>0.45708969584833425</v>
      </c>
      <c r="W510" s="42">
        <f t="shared" si="264"/>
        <v>0.4532737983662663</v>
      </c>
      <c r="X510" s="42">
        <f t="shared" si="265"/>
        <v>3.8158974820679536E-3</v>
      </c>
      <c r="Y510" s="42">
        <f t="shared" si="239"/>
        <v>2.1223305771090051E-3</v>
      </c>
      <c r="Z510" s="10">
        <f t="shared" si="266"/>
        <v>15.444962671897178</v>
      </c>
      <c r="AA510">
        <f t="shared" si="244"/>
        <v>5094360.1074461257</v>
      </c>
      <c r="AB510" s="10">
        <f t="shared" si="245"/>
        <v>5.0943601074461258</v>
      </c>
      <c r="AC510" s="10">
        <f t="shared" si="246"/>
        <v>4.9933601074461258</v>
      </c>
      <c r="AD510" s="3">
        <f t="shared" si="247"/>
        <v>724.2001606158268</v>
      </c>
      <c r="AI510" s="94">
        <f t="shared" si="248"/>
        <v>0.4532737983662663</v>
      </c>
    </row>
    <row r="511" spans="2:35">
      <c r="B511" s="39">
        <f t="shared" si="249"/>
        <v>483</v>
      </c>
      <c r="C511" s="42">
        <f t="shared" si="250"/>
        <v>3.2084172661836985</v>
      </c>
      <c r="D511" s="10">
        <f t="shared" si="251"/>
        <v>2.331582733815873</v>
      </c>
      <c r="E511" s="40">
        <f t="shared" si="252"/>
        <v>26.416834532368252</v>
      </c>
      <c r="F511" s="40">
        <f t="shared" si="253"/>
        <v>31.08</v>
      </c>
      <c r="G511" s="3">
        <f t="shared" si="254"/>
        <v>200.73266187053386</v>
      </c>
      <c r="H511" s="3">
        <f t="shared" si="255"/>
        <v>81.256230789298584</v>
      </c>
      <c r="I511">
        <f t="shared" si="240"/>
        <v>8.1256230789298584E-5</v>
      </c>
      <c r="J511" s="4">
        <f t="shared" si="256"/>
        <v>548.08943815492182</v>
      </c>
      <c r="K511" s="40">
        <f t="shared" si="257"/>
        <v>6.74519889528404</v>
      </c>
      <c r="L511" s="40">
        <f t="shared" si="241"/>
        <v>0</v>
      </c>
      <c r="M511" s="10">
        <f t="shared" si="258"/>
        <v>5.0943601074461258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13.884864399710715</v>
      </c>
      <c r="Q511" s="42">
        <f t="shared" si="260"/>
        <v>0.23465891084600049</v>
      </c>
      <c r="R511" s="4">
        <f t="shared" si="261"/>
        <v>42270.042718008241</v>
      </c>
      <c r="S511">
        <f t="shared" si="242"/>
        <v>4.2270042718008242E-5</v>
      </c>
      <c r="T511" s="41">
        <f t="shared" si="243"/>
        <v>1.375343293238756E-4</v>
      </c>
      <c r="U511" s="42">
        <f t="shared" si="262"/>
        <v>7.5855705159601688E-2</v>
      </c>
      <c r="V511" s="42">
        <f t="shared" si="263"/>
        <v>0.45707502816062884</v>
      </c>
      <c r="W511" s="42">
        <f t="shared" si="264"/>
        <v>0.45326172231912598</v>
      </c>
      <c r="X511" s="42">
        <f t="shared" si="265"/>
        <v>3.8133058415028565E-3</v>
      </c>
      <c r="Y511" s="42">
        <f t="shared" si="239"/>
        <v>2.1241549084118449E-3</v>
      </c>
      <c r="Z511" s="10">
        <f t="shared" si="266"/>
        <v>15.444543328594959</v>
      </c>
      <c r="AA511">
        <f t="shared" si="244"/>
        <v>5094224.5336567219</v>
      </c>
      <c r="AB511" s="10">
        <f t="shared" si="245"/>
        <v>5.094224533656722</v>
      </c>
      <c r="AC511" s="10">
        <f t="shared" si="246"/>
        <v>4.993224533656722</v>
      </c>
      <c r="AD511" s="3">
        <f t="shared" si="247"/>
        <v>724.18049799227299</v>
      </c>
      <c r="AI511" s="94">
        <f t="shared" si="248"/>
        <v>0.45326172231912598</v>
      </c>
    </row>
    <row r="512" spans="2:35">
      <c r="B512" s="39">
        <f t="shared" si="249"/>
        <v>484</v>
      </c>
      <c r="C512" s="42">
        <f t="shared" si="250"/>
        <v>3.2150599520350105</v>
      </c>
      <c r="D512" s="10">
        <f t="shared" si="251"/>
        <v>2.3249400479645601</v>
      </c>
      <c r="E512" s="40">
        <f t="shared" si="252"/>
        <v>26.430119904070878</v>
      </c>
      <c r="F512" s="40">
        <f t="shared" si="253"/>
        <v>31.08</v>
      </c>
      <c r="G512" s="3">
        <f t="shared" si="254"/>
        <v>200.67952038372337</v>
      </c>
      <c r="H512" s="3">
        <f t="shared" si="255"/>
        <v>81.256230789298584</v>
      </c>
      <c r="I512">
        <f t="shared" si="240"/>
        <v>8.1256230789298584E-5</v>
      </c>
      <c r="J512" s="4">
        <f t="shared" si="256"/>
        <v>548.64085947696844</v>
      </c>
      <c r="K512" s="40">
        <f t="shared" si="257"/>
        <v>6.7519850988365588</v>
      </c>
      <c r="L512" s="40">
        <f t="shared" si="241"/>
        <v>0</v>
      </c>
      <c r="M512" s="10">
        <f t="shared" si="258"/>
        <v>5.094224533656722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13.884746524534364</v>
      </c>
      <c r="Q512" s="42">
        <f t="shared" si="260"/>
        <v>0.23513732691499925</v>
      </c>
      <c r="R512" s="4">
        <f t="shared" si="261"/>
        <v>42148.193281137683</v>
      </c>
      <c r="S512">
        <f t="shared" si="242"/>
        <v>4.2148193281137681E-5</v>
      </c>
      <c r="T512" s="41">
        <f t="shared" si="243"/>
        <v>1.3765617876074617E-4</v>
      </c>
      <c r="U512" s="42">
        <f t="shared" si="262"/>
        <v>7.5637040252665627E-2</v>
      </c>
      <c r="V512" s="42">
        <f t="shared" si="263"/>
        <v>0.45706012215201719</v>
      </c>
      <c r="W512" s="42">
        <f t="shared" si="264"/>
        <v>0.45324941589460133</v>
      </c>
      <c r="X512" s="42">
        <f t="shared" si="265"/>
        <v>3.8107062574158634E-3</v>
      </c>
      <c r="Y512" s="42">
        <f t="shared" si="239"/>
        <v>2.125978011519627E-3</v>
      </c>
      <c r="Z512" s="10">
        <f t="shared" si="266"/>
        <v>15.44411613527854</v>
      </c>
      <c r="AA512">
        <f t="shared" si="244"/>
        <v>5094086.4219558602</v>
      </c>
      <c r="AB512" s="10">
        <f t="shared" si="245"/>
        <v>5.0940864219558604</v>
      </c>
      <c r="AC512" s="10">
        <f t="shared" si="246"/>
        <v>4.9930864219558604</v>
      </c>
      <c r="AD512" s="3">
        <f t="shared" si="247"/>
        <v>724.16046728873971</v>
      </c>
      <c r="AI512" s="94">
        <f t="shared" si="248"/>
        <v>0.45324941589460133</v>
      </c>
    </row>
    <row r="513" spans="2:35">
      <c r="B513" s="39">
        <f t="shared" si="249"/>
        <v>485</v>
      </c>
      <c r="C513" s="42">
        <f t="shared" si="250"/>
        <v>3.2217026378863225</v>
      </c>
      <c r="D513" s="10">
        <f t="shared" si="251"/>
        <v>2.3182973621132472</v>
      </c>
      <c r="E513" s="40">
        <f t="shared" si="252"/>
        <v>26.443405275773504</v>
      </c>
      <c r="F513" s="40">
        <f t="shared" si="253"/>
        <v>31.08</v>
      </c>
      <c r="G513" s="3">
        <f t="shared" si="254"/>
        <v>200.62637889691288</v>
      </c>
      <c r="H513" s="3">
        <f t="shared" si="255"/>
        <v>81.256230789298584</v>
      </c>
      <c r="I513">
        <f t="shared" si="240"/>
        <v>8.1256230789298584E-5</v>
      </c>
      <c r="J513" s="4">
        <f t="shared" si="256"/>
        <v>549.19255804629643</v>
      </c>
      <c r="K513" s="40">
        <f t="shared" si="257"/>
        <v>6.7587747144016541</v>
      </c>
      <c r="L513" s="40">
        <f t="shared" si="241"/>
        <v>0</v>
      </c>
      <c r="M513" s="10">
        <f t="shared" si="258"/>
        <v>5.0940864219558604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13.884626440563988</v>
      </c>
      <c r="Q513" s="42">
        <f t="shared" si="260"/>
        <v>0.23561574712167513</v>
      </c>
      <c r="R513" s="4">
        <f t="shared" si="261"/>
        <v>42026.346827846799</v>
      </c>
      <c r="S513">
        <f t="shared" si="242"/>
        <v>4.2026346827846797E-5</v>
      </c>
      <c r="T513" s="41">
        <f t="shared" si="243"/>
        <v>1.3777802521403704E-4</v>
      </c>
      <c r="U513" s="42">
        <f t="shared" si="262"/>
        <v>7.5418380699912468E-2</v>
      </c>
      <c r="V513" s="42">
        <f t="shared" si="263"/>
        <v>0.45704497782907622</v>
      </c>
      <c r="W513" s="42">
        <f t="shared" si="264"/>
        <v>0.45323687909652194</v>
      </c>
      <c r="X513" s="42">
        <f t="shared" si="265"/>
        <v>3.808098732554277E-3</v>
      </c>
      <c r="Y513" s="42">
        <f t="shared" si="239"/>
        <v>2.1277998829022978E-3</v>
      </c>
      <c r="Z513" s="10">
        <f t="shared" si="266"/>
        <v>15.443681092081107</v>
      </c>
      <c r="AA513">
        <f t="shared" si="244"/>
        <v>5093945.7723865975</v>
      </c>
      <c r="AB513" s="10">
        <f t="shared" si="245"/>
        <v>5.0939457723865971</v>
      </c>
      <c r="AC513" s="10">
        <f t="shared" si="246"/>
        <v>4.9929457723865971</v>
      </c>
      <c r="AD513" s="3">
        <f t="shared" si="247"/>
        <v>724.14006851147167</v>
      </c>
      <c r="AI513" s="94">
        <f t="shared" si="248"/>
        <v>0.45323687909652194</v>
      </c>
    </row>
    <row r="514" spans="2:35">
      <c r="B514" s="39">
        <f t="shared" si="249"/>
        <v>486</v>
      </c>
      <c r="C514" s="42">
        <f t="shared" si="250"/>
        <v>3.2283453237376345</v>
      </c>
      <c r="D514" s="10">
        <f t="shared" si="251"/>
        <v>2.3116546762619343</v>
      </c>
      <c r="E514" s="40">
        <f t="shared" si="252"/>
        <v>26.45669064747613</v>
      </c>
      <c r="F514" s="40">
        <f t="shared" si="253"/>
        <v>31.08</v>
      </c>
      <c r="G514" s="3">
        <f t="shared" si="254"/>
        <v>200.57323741010239</v>
      </c>
      <c r="H514" s="3">
        <f t="shared" si="255"/>
        <v>81.256230789298584</v>
      </c>
      <c r="I514">
        <f t="shared" si="240"/>
        <v>8.1256230789298584E-5</v>
      </c>
      <c r="J514" s="4">
        <f t="shared" si="256"/>
        <v>549.74453386290611</v>
      </c>
      <c r="K514" s="40">
        <f t="shared" si="257"/>
        <v>6.7655677419793294</v>
      </c>
      <c r="L514" s="40">
        <f t="shared" si="241"/>
        <v>0</v>
      </c>
      <c r="M514" s="10">
        <f t="shared" si="258"/>
        <v>5.0939457723865971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13.884504147714692</v>
      </c>
      <c r="Q514" s="42">
        <f t="shared" si="260"/>
        <v>0.23609417154221199</v>
      </c>
      <c r="R514" s="4">
        <f t="shared" si="261"/>
        <v>41904.503402335577</v>
      </c>
      <c r="S514">
        <f t="shared" si="242"/>
        <v>4.1904503402335574E-5</v>
      </c>
      <c r="T514" s="41">
        <f t="shared" si="243"/>
        <v>1.3789986863954826E-4</v>
      </c>
      <c r="U514" s="42">
        <f t="shared" si="262"/>
        <v>7.5199726580661305E-2</v>
      </c>
      <c r="V514" s="42">
        <f t="shared" si="263"/>
        <v>0.45702959519876113</v>
      </c>
      <c r="W514" s="42">
        <f t="shared" si="264"/>
        <v>0.45322411192879608</v>
      </c>
      <c r="X514" s="42">
        <f t="shared" si="265"/>
        <v>3.8054832699650487E-3</v>
      </c>
      <c r="Y514" s="42">
        <f t="shared" si="239"/>
        <v>2.1296205190305937E-3</v>
      </c>
      <c r="Z514" s="10">
        <f t="shared" si="266"/>
        <v>15.44323819913952</v>
      </c>
      <c r="AA514">
        <f t="shared" si="244"/>
        <v>5093802.5849931827</v>
      </c>
      <c r="AB514" s="10">
        <f t="shared" si="245"/>
        <v>5.0938025849931829</v>
      </c>
      <c r="AC514" s="10">
        <f t="shared" si="246"/>
        <v>4.992802584993183</v>
      </c>
      <c r="AD514" s="3">
        <f t="shared" si="247"/>
        <v>724.11930166688649</v>
      </c>
      <c r="AI514" s="94">
        <f t="shared" si="248"/>
        <v>0.45322411192879608</v>
      </c>
    </row>
    <row r="515" spans="2:35">
      <c r="B515" s="39">
        <f t="shared" si="249"/>
        <v>487</v>
      </c>
      <c r="C515" s="42">
        <f t="shared" si="250"/>
        <v>3.2349880095889465</v>
      </c>
      <c r="D515" s="10">
        <f t="shared" si="251"/>
        <v>2.3050119904106214</v>
      </c>
      <c r="E515" s="40">
        <f t="shared" si="252"/>
        <v>26.469976019178755</v>
      </c>
      <c r="F515" s="40">
        <f t="shared" si="253"/>
        <v>31.08</v>
      </c>
      <c r="G515" s="3">
        <f t="shared" si="254"/>
        <v>200.5200959232919</v>
      </c>
      <c r="H515" s="3">
        <f t="shared" si="255"/>
        <v>81.256230789298584</v>
      </c>
      <c r="I515">
        <f t="shared" si="240"/>
        <v>8.1256230789298584E-5</v>
      </c>
      <c r="J515" s="4">
        <f t="shared" si="256"/>
        <v>550.29678692679749</v>
      </c>
      <c r="K515" s="40">
        <f t="shared" si="257"/>
        <v>6.7723641815695856</v>
      </c>
      <c r="L515" s="40">
        <f t="shared" si="241"/>
        <v>0</v>
      </c>
      <c r="M515" s="10">
        <f t="shared" si="258"/>
        <v>5.0938025849931829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13.884379645900376</v>
      </c>
      <c r="Q515" s="42">
        <f t="shared" si="260"/>
        <v>0.23657260025280069</v>
      </c>
      <c r="R515" s="4">
        <f t="shared" si="261"/>
        <v>41782.66304880401</v>
      </c>
      <c r="S515">
        <f t="shared" si="242"/>
        <v>4.1782663048804013E-5</v>
      </c>
      <c r="T515" s="41">
        <f t="shared" si="243"/>
        <v>1.3802170899307982E-4</v>
      </c>
      <c r="U515" s="42">
        <f t="shared" si="262"/>
        <v>7.4981077974231231E-2</v>
      </c>
      <c r="V515" s="42">
        <f t="shared" si="263"/>
        <v>0.45701397426803597</v>
      </c>
      <c r="W515" s="42">
        <f t="shared" si="264"/>
        <v>0.45321111439544037</v>
      </c>
      <c r="X515" s="42">
        <f t="shared" si="265"/>
        <v>3.8028598725955987E-3</v>
      </c>
      <c r="Y515" s="42">
        <f t="shared" si="239"/>
        <v>2.1314399163759891E-3</v>
      </c>
      <c r="Z515" s="10">
        <f t="shared" si="266"/>
        <v>15.442787456593919</v>
      </c>
      <c r="AA515">
        <f t="shared" si="244"/>
        <v>5093656.85982092</v>
      </c>
      <c r="AB515" s="10">
        <f t="shared" si="245"/>
        <v>5.0936568598209204</v>
      </c>
      <c r="AC515" s="10">
        <f t="shared" si="246"/>
        <v>4.9926568598209204</v>
      </c>
      <c r="AD515" s="3">
        <f t="shared" si="247"/>
        <v>724.09816676155481</v>
      </c>
      <c r="AI515" s="94">
        <f t="shared" si="248"/>
        <v>0.45321111439544037</v>
      </c>
    </row>
    <row r="516" spans="2:35">
      <c r="B516" s="39">
        <f t="shared" si="249"/>
        <v>488</v>
      </c>
      <c r="C516" s="42">
        <f t="shared" si="250"/>
        <v>3.2416306954402585</v>
      </c>
      <c r="D516" s="10">
        <f t="shared" si="251"/>
        <v>2.2983693045593085</v>
      </c>
      <c r="E516" s="40">
        <f t="shared" si="252"/>
        <v>26.483261390881381</v>
      </c>
      <c r="F516" s="40">
        <f t="shared" si="253"/>
        <v>31.08</v>
      </c>
      <c r="G516" s="3">
        <f t="shared" si="254"/>
        <v>200.46695443648142</v>
      </c>
      <c r="H516" s="3">
        <f t="shared" si="255"/>
        <v>81.256230789298584</v>
      </c>
      <c r="I516">
        <f t="shared" si="240"/>
        <v>8.1256230789298584E-5</v>
      </c>
      <c r="J516" s="4">
        <f t="shared" si="256"/>
        <v>550.84931723797013</v>
      </c>
      <c r="K516" s="40">
        <f t="shared" si="257"/>
        <v>6.7791640331724174</v>
      </c>
      <c r="L516" s="40">
        <f t="shared" si="241"/>
        <v>0</v>
      </c>
      <c r="M516" s="10">
        <f t="shared" si="258"/>
        <v>5.0936568598209204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13.884252935033595</v>
      </c>
      <c r="Q516" s="42">
        <f t="shared" si="260"/>
        <v>0.2370510333296392</v>
      </c>
      <c r="R516" s="4">
        <f t="shared" si="261"/>
        <v>41660.825811452123</v>
      </c>
      <c r="S516">
        <f t="shared" si="242"/>
        <v>4.1660825811452123E-5</v>
      </c>
      <c r="T516" s="41">
        <f t="shared" si="243"/>
        <v>1.381435462304317E-4</v>
      </c>
      <c r="U516" s="42">
        <f t="shared" si="262"/>
        <v>7.4762434959941393E-2</v>
      </c>
      <c r="V516" s="42">
        <f t="shared" si="263"/>
        <v>0.45699811504387094</v>
      </c>
      <c r="W516" s="42">
        <f t="shared" si="264"/>
        <v>0.45319788650056714</v>
      </c>
      <c r="X516" s="42">
        <f t="shared" si="265"/>
        <v>3.8002285433038074E-3</v>
      </c>
      <c r="Y516" s="42">
        <f t="shared" si="239"/>
        <v>2.1332580714106516E-3</v>
      </c>
      <c r="Z516" s="10">
        <f t="shared" si="266"/>
        <v>15.442328864587344</v>
      </c>
      <c r="AA516">
        <f t="shared" si="244"/>
        <v>5093508.5969160581</v>
      </c>
      <c r="AB516" s="10">
        <f t="shared" si="245"/>
        <v>5.0935085969160578</v>
      </c>
      <c r="AC516" s="10">
        <f t="shared" si="246"/>
        <v>4.9925085969160579</v>
      </c>
      <c r="AD516" s="3">
        <f t="shared" si="247"/>
        <v>724.07666380218393</v>
      </c>
      <c r="AI516" s="94">
        <f t="shared" si="248"/>
        <v>0.45319788650056714</v>
      </c>
    </row>
    <row r="517" spans="2:35">
      <c r="B517" s="39">
        <f t="shared" si="249"/>
        <v>489</v>
      </c>
      <c r="C517" s="42">
        <f t="shared" si="250"/>
        <v>3.2482733812915705</v>
      </c>
      <c r="D517" s="10">
        <f t="shared" si="251"/>
        <v>2.2917266187079957</v>
      </c>
      <c r="E517" s="40">
        <f t="shared" si="252"/>
        <v>26.496546762584007</v>
      </c>
      <c r="F517" s="40">
        <f t="shared" si="253"/>
        <v>31.08</v>
      </c>
      <c r="G517" s="3">
        <f t="shared" si="254"/>
        <v>200.41381294967093</v>
      </c>
      <c r="H517" s="3">
        <f t="shared" si="255"/>
        <v>81.256230789298584</v>
      </c>
      <c r="I517">
        <f t="shared" si="240"/>
        <v>8.1256230789298584E-5</v>
      </c>
      <c r="J517" s="4">
        <f t="shared" si="256"/>
        <v>551.40212479642457</v>
      </c>
      <c r="K517" s="40">
        <f t="shared" si="257"/>
        <v>6.7859672967878302</v>
      </c>
      <c r="L517" s="40">
        <f t="shared" si="241"/>
        <v>0</v>
      </c>
      <c r="M517" s="10">
        <f t="shared" si="258"/>
        <v>5.0935085969160578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13.884124015025472</v>
      </c>
      <c r="Q517" s="42">
        <f t="shared" si="260"/>
        <v>0.23752947084893269</v>
      </c>
      <c r="R517" s="4">
        <f t="shared" si="261"/>
        <v>41538.991734479889</v>
      </c>
      <c r="S517">
        <f t="shared" si="242"/>
        <v>4.1538991734479885E-5</v>
      </c>
      <c r="T517" s="41">
        <f t="shared" si="243"/>
        <v>1.3826538030740394E-4</v>
      </c>
      <c r="U517" s="42">
        <f t="shared" si="262"/>
        <v>7.4543797617110871E-2</v>
      </c>
      <c r="V517" s="42">
        <f t="shared" si="263"/>
        <v>0.45698201753361972</v>
      </c>
      <c r="W517" s="42">
        <f t="shared" si="264"/>
        <v>0.45318442824837468</v>
      </c>
      <c r="X517" s="42">
        <f t="shared" si="265"/>
        <v>3.7975892852450399E-3</v>
      </c>
      <c r="Y517" s="42">
        <f t="shared" si="239"/>
        <v>2.1350749806075798E-3</v>
      </c>
      <c r="Z517" s="10">
        <f t="shared" si="266"/>
        <v>15.441862423266695</v>
      </c>
      <c r="AA517">
        <f t="shared" si="244"/>
        <v>5093357.7963260878</v>
      </c>
      <c r="AB517" s="10">
        <f t="shared" si="245"/>
        <v>5.0933577963260879</v>
      </c>
      <c r="AC517" s="10">
        <f t="shared" si="246"/>
        <v>4.9923577963260879</v>
      </c>
      <c r="AD517" s="3">
        <f t="shared" si="247"/>
        <v>724.0547927956618</v>
      </c>
      <c r="AI517" s="94">
        <f t="shared" si="248"/>
        <v>0.45318442824837468</v>
      </c>
    </row>
    <row r="518" spans="2:35">
      <c r="B518" s="39">
        <f t="shared" si="249"/>
        <v>490</v>
      </c>
      <c r="C518" s="42">
        <f t="shared" si="250"/>
        <v>3.2549160671428825</v>
      </c>
      <c r="D518" s="10">
        <f t="shared" si="251"/>
        <v>2.2850839328566828</v>
      </c>
      <c r="E518" s="40">
        <f t="shared" si="252"/>
        <v>26.509832134286633</v>
      </c>
      <c r="F518" s="40">
        <f t="shared" si="253"/>
        <v>31.08</v>
      </c>
      <c r="G518" s="3">
        <f t="shared" si="254"/>
        <v>200.36067146286044</v>
      </c>
      <c r="H518" s="3">
        <f t="shared" si="255"/>
        <v>81.256230789298584</v>
      </c>
      <c r="I518">
        <f t="shared" si="240"/>
        <v>8.1256230789298584E-5</v>
      </c>
      <c r="J518" s="4">
        <f t="shared" si="256"/>
        <v>551.95520960216049</v>
      </c>
      <c r="K518" s="40">
        <f t="shared" si="257"/>
        <v>6.7927739724158211</v>
      </c>
      <c r="L518" s="40">
        <f t="shared" si="241"/>
        <v>0</v>
      </c>
      <c r="M518" s="10">
        <f t="shared" si="258"/>
        <v>5.0933577963260879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13.883992885785956</v>
      </c>
      <c r="Q518" s="42">
        <f t="shared" si="260"/>
        <v>0.23800791288689374</v>
      </c>
      <c r="R518" s="4">
        <f t="shared" si="261"/>
        <v>41417.160862087301</v>
      </c>
      <c r="S518">
        <f t="shared" si="242"/>
        <v>4.1417160862087302E-5</v>
      </c>
      <c r="T518" s="41">
        <f t="shared" si="243"/>
        <v>1.3838721117979654E-4</v>
      </c>
      <c r="U518" s="42">
        <f t="shared" si="262"/>
        <v>7.4325166025058759E-2</v>
      </c>
      <c r="V518" s="42">
        <f t="shared" si="263"/>
        <v>0.45696568174453134</v>
      </c>
      <c r="W518" s="42">
        <f t="shared" si="264"/>
        <v>0.45317073964317384</v>
      </c>
      <c r="X518" s="42">
        <f t="shared" si="265"/>
        <v>3.7949421013575013E-3</v>
      </c>
      <c r="Y518" s="42">
        <f t="shared" si="239"/>
        <v>2.1368906404404973E-3</v>
      </c>
      <c r="Z518" s="10">
        <f t="shared" si="266"/>
        <v>15.441388132781931</v>
      </c>
      <c r="AA518">
        <f t="shared" si="244"/>
        <v>5093204.458099491</v>
      </c>
      <c r="AB518" s="10">
        <f t="shared" si="245"/>
        <v>5.0932044580994909</v>
      </c>
      <c r="AC518" s="10">
        <f t="shared" si="246"/>
        <v>4.9922044580994909</v>
      </c>
      <c r="AD518" s="3">
        <f t="shared" si="247"/>
        <v>724.03255374901971</v>
      </c>
      <c r="AI518" s="94">
        <f t="shared" si="248"/>
        <v>0.45317073964317384</v>
      </c>
    </row>
    <row r="519" spans="2:35">
      <c r="B519" s="39">
        <f t="shared" si="249"/>
        <v>491</v>
      </c>
      <c r="C519" s="42">
        <f t="shared" si="250"/>
        <v>3.2615587529941945</v>
      </c>
      <c r="D519" s="10">
        <f t="shared" si="251"/>
        <v>2.2784412470053699</v>
      </c>
      <c r="E519" s="40">
        <f t="shared" si="252"/>
        <v>26.523117505989259</v>
      </c>
      <c r="F519" s="40">
        <f t="shared" si="253"/>
        <v>31.08</v>
      </c>
      <c r="G519" s="3">
        <f t="shared" si="254"/>
        <v>200.30752997604995</v>
      </c>
      <c r="H519" s="3">
        <f t="shared" si="255"/>
        <v>81.256230789298584</v>
      </c>
      <c r="I519">
        <f t="shared" si="240"/>
        <v>8.1256230789298584E-5</v>
      </c>
      <c r="J519" s="4">
        <f t="shared" si="256"/>
        <v>552.508571655178</v>
      </c>
      <c r="K519" s="40">
        <f t="shared" si="257"/>
        <v>6.7995840600563913</v>
      </c>
      <c r="L519" s="40">
        <f t="shared" si="241"/>
        <v>0</v>
      </c>
      <c r="M519" s="10">
        <f t="shared" si="258"/>
        <v>5.0932044580994909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13.883859547223601</v>
      </c>
      <c r="Q519" s="42">
        <f t="shared" si="260"/>
        <v>0.23848635951974234</v>
      </c>
      <c r="R519" s="4">
        <f t="shared" si="261"/>
        <v>41295.33323847437</v>
      </c>
      <c r="S519">
        <f t="shared" si="242"/>
        <v>4.1295333238474369E-5</v>
      </c>
      <c r="T519" s="41">
        <f t="shared" si="243"/>
        <v>1.3850903880340947E-4</v>
      </c>
      <c r="U519" s="42">
        <f t="shared" si="262"/>
        <v>7.4106540263104176E-2</v>
      </c>
      <c r="V519" s="42">
        <f t="shared" si="263"/>
        <v>0.45694910768400115</v>
      </c>
      <c r="W519" s="42">
        <f t="shared" si="264"/>
        <v>0.45315682068936536</v>
      </c>
      <c r="X519" s="42">
        <f t="shared" si="265"/>
        <v>3.7922869946357962E-3</v>
      </c>
      <c r="Y519" s="42">
        <f t="shared" si="239"/>
        <v>2.1387050473838762E-3</v>
      </c>
      <c r="Z519" s="10">
        <f t="shared" si="266"/>
        <v>15.440905993286201</v>
      </c>
      <c r="AA519">
        <f t="shared" si="244"/>
        <v>5093048.5822857814</v>
      </c>
      <c r="AB519" s="10">
        <f t="shared" si="245"/>
        <v>5.0930485822857818</v>
      </c>
      <c r="AC519" s="10">
        <f t="shared" si="246"/>
        <v>4.9920485822857819</v>
      </c>
      <c r="AD519" s="3">
        <f t="shared" si="247"/>
        <v>724.00994666943893</v>
      </c>
      <c r="AI519" s="94">
        <f t="shared" si="248"/>
        <v>0.45315682068936536</v>
      </c>
    </row>
    <row r="520" spans="2:35">
      <c r="B520" s="39">
        <f t="shared" si="249"/>
        <v>492</v>
      </c>
      <c r="C520" s="42">
        <f t="shared" si="250"/>
        <v>3.2682014388455065</v>
      </c>
      <c r="D520" s="10">
        <f t="shared" si="251"/>
        <v>2.271798561154057</v>
      </c>
      <c r="E520" s="40">
        <f t="shared" si="252"/>
        <v>26.536402877691884</v>
      </c>
      <c r="F520" s="40">
        <f t="shared" si="253"/>
        <v>31.08</v>
      </c>
      <c r="G520" s="3">
        <f t="shared" si="254"/>
        <v>200.25438848923946</v>
      </c>
      <c r="H520" s="3">
        <f t="shared" si="255"/>
        <v>81.256230789298584</v>
      </c>
      <c r="I520">
        <f t="shared" si="240"/>
        <v>8.1256230789298584E-5</v>
      </c>
      <c r="J520" s="4">
        <f t="shared" si="256"/>
        <v>553.06221095547698</v>
      </c>
      <c r="K520" s="40">
        <f t="shared" si="257"/>
        <v>6.8063975597095387</v>
      </c>
      <c r="L520" s="40">
        <f t="shared" si="241"/>
        <v>0</v>
      </c>
      <c r="M520" s="10">
        <f t="shared" si="258"/>
        <v>5.0930485822857818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13.8837239992456</v>
      </c>
      <c r="Q520" s="42">
        <f t="shared" si="260"/>
        <v>0.2389648108237061</v>
      </c>
      <c r="R520" s="4">
        <f t="shared" si="261"/>
        <v>41173.508907841104</v>
      </c>
      <c r="S520">
        <f t="shared" si="242"/>
        <v>4.1173508907841107E-5</v>
      </c>
      <c r="T520" s="41">
        <f t="shared" si="243"/>
        <v>1.3863086313404272E-4</v>
      </c>
      <c r="U520" s="42">
        <f t="shared" si="262"/>
        <v>7.3887920410566243E-2</v>
      </c>
      <c r="V520" s="42">
        <f t="shared" si="263"/>
        <v>0.45693229535955204</v>
      </c>
      <c r="W520" s="42">
        <f t="shared" si="264"/>
        <v>0.45314267139144376</v>
      </c>
      <c r="X520" s="42">
        <f t="shared" si="265"/>
        <v>3.7896239681082799E-3</v>
      </c>
      <c r="Y520" s="42">
        <f t="shared" si="239"/>
        <v>2.14051819791295E-3</v>
      </c>
      <c r="Z520" s="10">
        <f t="shared" si="266"/>
        <v>15.440416004935891</v>
      </c>
      <c r="AA520">
        <f t="shared" si="244"/>
        <v>5092890.1689355178</v>
      </c>
      <c r="AB520" s="10">
        <f t="shared" si="245"/>
        <v>5.0928901689355177</v>
      </c>
      <c r="AC520" s="10">
        <f t="shared" si="246"/>
        <v>4.9918901689355177</v>
      </c>
      <c r="AD520" s="3">
        <f t="shared" si="247"/>
        <v>723.98697156425203</v>
      </c>
      <c r="AI520" s="94">
        <f t="shared" si="248"/>
        <v>0.45314267139144376</v>
      </c>
    </row>
    <row r="521" spans="2:35">
      <c r="B521" s="39">
        <f t="shared" si="249"/>
        <v>493</v>
      </c>
      <c r="C521" s="42">
        <f t="shared" si="250"/>
        <v>3.2748441246968185</v>
      </c>
      <c r="D521" s="10">
        <f t="shared" si="251"/>
        <v>2.2651558753027441</v>
      </c>
      <c r="E521" s="40">
        <f t="shared" si="252"/>
        <v>26.54968824939451</v>
      </c>
      <c r="F521" s="40">
        <f t="shared" si="253"/>
        <v>31.08</v>
      </c>
      <c r="G521" s="3">
        <f t="shared" si="254"/>
        <v>200.20124700242897</v>
      </c>
      <c r="H521" s="3">
        <f t="shared" si="255"/>
        <v>81.256230789298584</v>
      </c>
      <c r="I521">
        <f t="shared" si="240"/>
        <v>8.1256230789298584E-5</v>
      </c>
      <c r="J521" s="4">
        <f t="shared" si="256"/>
        <v>553.61612750305767</v>
      </c>
      <c r="K521" s="40">
        <f t="shared" si="257"/>
        <v>6.8132144713752671</v>
      </c>
      <c r="L521" s="40">
        <f t="shared" si="241"/>
        <v>0</v>
      </c>
      <c r="M521" s="10">
        <f t="shared" si="258"/>
        <v>5.0928901689355177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13.883586241757801</v>
      </c>
      <c r="Q521" s="42">
        <f t="shared" si="260"/>
        <v>0.23944326687502032</v>
      </c>
      <c r="R521" s="4">
        <f t="shared" si="261"/>
        <v>41051.68791438749</v>
      </c>
      <c r="S521">
        <f t="shared" si="242"/>
        <v>4.1051687914387492E-5</v>
      </c>
      <c r="T521" s="41">
        <f t="shared" si="243"/>
        <v>1.3875268412749634E-4</v>
      </c>
      <c r="U521" s="42">
        <f t="shared" si="262"/>
        <v>7.3669306546764068E-2</v>
      </c>
      <c r="V521" s="42">
        <f t="shared" si="263"/>
        <v>0.45691524477888501</v>
      </c>
      <c r="W521" s="42">
        <f t="shared" si="264"/>
        <v>0.45312829175399855</v>
      </c>
      <c r="X521" s="42">
        <f t="shared" si="265"/>
        <v>3.7869530248864636E-3</v>
      </c>
      <c r="Y521" s="42">
        <f t="shared" si="239"/>
        <v>2.1423300885037495E-3</v>
      </c>
      <c r="Z521" s="10">
        <f t="shared" si="266"/>
        <v>15.439918167890838</v>
      </c>
      <c r="AA521">
        <f t="shared" si="244"/>
        <v>5092729.2181003755</v>
      </c>
      <c r="AB521" s="10">
        <f t="shared" si="245"/>
        <v>5.0927292181003754</v>
      </c>
      <c r="AC521" s="10">
        <f t="shared" si="246"/>
        <v>4.9917292181003754</v>
      </c>
      <c r="AD521" s="3">
        <f t="shared" si="247"/>
        <v>723.9636284409537</v>
      </c>
      <c r="AI521" s="94">
        <f t="shared" si="248"/>
        <v>0.45312829175399855</v>
      </c>
    </row>
    <row r="522" spans="2:35">
      <c r="B522" s="39">
        <f t="shared" si="249"/>
        <v>494</v>
      </c>
      <c r="C522" s="42">
        <f t="shared" si="250"/>
        <v>3.2814868105481305</v>
      </c>
      <c r="D522" s="10">
        <f t="shared" si="251"/>
        <v>2.2585131894514312</v>
      </c>
      <c r="E522" s="40">
        <f t="shared" si="252"/>
        <v>26.562973621097136</v>
      </c>
      <c r="F522" s="40">
        <f t="shared" si="253"/>
        <v>31.08</v>
      </c>
      <c r="G522" s="3">
        <f t="shared" si="254"/>
        <v>200.14810551561848</v>
      </c>
      <c r="H522" s="3">
        <f t="shared" si="255"/>
        <v>81.256230789298584</v>
      </c>
      <c r="I522">
        <f t="shared" si="240"/>
        <v>8.1256230789298584E-5</v>
      </c>
      <c r="J522" s="4">
        <f t="shared" si="256"/>
        <v>554.17032129791983</v>
      </c>
      <c r="K522" s="40">
        <f t="shared" si="257"/>
        <v>6.8200347950535738</v>
      </c>
      <c r="L522" s="40">
        <f t="shared" si="241"/>
        <v>0</v>
      </c>
      <c r="M522" s="10">
        <f t="shared" si="258"/>
        <v>5.0927292181003754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13.883446274664763</v>
      </c>
      <c r="Q522" s="42">
        <f t="shared" si="260"/>
        <v>0.23992172774992815</v>
      </c>
      <c r="R522" s="4">
        <f t="shared" si="261"/>
        <v>40929.870302313517</v>
      </c>
      <c r="S522">
        <f t="shared" si="242"/>
        <v>4.092987030231352E-5</v>
      </c>
      <c r="T522" s="41">
        <f t="shared" si="243"/>
        <v>1.3887450173957031E-4</v>
      </c>
      <c r="U522" s="42">
        <f t="shared" si="262"/>
        <v>7.3450698751016716E-2</v>
      </c>
      <c r="V522" s="42">
        <f t="shared" si="263"/>
        <v>0.45689795594982835</v>
      </c>
      <c r="W522" s="42">
        <f t="shared" si="264"/>
        <v>0.45311368178172029</v>
      </c>
      <c r="X522" s="42">
        <f t="shared" si="265"/>
        <v>3.7842741681080594E-3</v>
      </c>
      <c r="Y522" s="42">
        <f t="shared" si="239"/>
        <v>2.1441407156331136E-3</v>
      </c>
      <c r="Z522" s="10">
        <f t="shared" si="266"/>
        <v>15.439412482314392</v>
      </c>
      <c r="AA522">
        <f t="shared" si="244"/>
        <v>5092565.7298331661</v>
      </c>
      <c r="AB522" s="10">
        <f t="shared" si="245"/>
        <v>5.0925657298331659</v>
      </c>
      <c r="AC522" s="10">
        <f t="shared" si="246"/>
        <v>4.9915657298331659</v>
      </c>
      <c r="AD522" s="3">
        <f t="shared" si="247"/>
        <v>723.93991730720325</v>
      </c>
      <c r="AI522" s="94">
        <f t="shared" si="248"/>
        <v>0.45311368178172029</v>
      </c>
    </row>
    <row r="523" spans="2:35">
      <c r="B523" s="39">
        <f t="shared" si="249"/>
        <v>495</v>
      </c>
      <c r="C523" s="42">
        <f t="shared" si="250"/>
        <v>3.2881294963994425</v>
      </c>
      <c r="D523" s="10">
        <f t="shared" si="251"/>
        <v>2.2518705036001183</v>
      </c>
      <c r="E523" s="40">
        <f t="shared" si="252"/>
        <v>26.576258992799762</v>
      </c>
      <c r="F523" s="40">
        <f t="shared" si="253"/>
        <v>31.08</v>
      </c>
      <c r="G523" s="3">
        <f t="shared" si="254"/>
        <v>200.09496402880799</v>
      </c>
      <c r="H523" s="3">
        <f t="shared" si="255"/>
        <v>81.256230789298584</v>
      </c>
      <c r="I523">
        <f t="shared" si="240"/>
        <v>8.1256230789298584E-5</v>
      </c>
      <c r="J523" s="4">
        <f t="shared" si="256"/>
        <v>554.72479234006357</v>
      </c>
      <c r="K523" s="40">
        <f t="shared" si="257"/>
        <v>6.8268585307444587</v>
      </c>
      <c r="L523" s="40">
        <f t="shared" si="241"/>
        <v>0</v>
      </c>
      <c r="M523" s="10">
        <f t="shared" si="258"/>
        <v>5.0925657298331659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13.883304097869784</v>
      </c>
      <c r="Q523" s="42">
        <f t="shared" si="260"/>
        <v>0.24040019352468067</v>
      </c>
      <c r="R523" s="4">
        <f t="shared" si="261"/>
        <v>40808.056115819207</v>
      </c>
      <c r="S523">
        <f t="shared" si="242"/>
        <v>4.0808056115819205E-5</v>
      </c>
      <c r="T523" s="41">
        <f t="shared" si="243"/>
        <v>1.3899631592606461E-4</v>
      </c>
      <c r="U523" s="42">
        <f t="shared" si="262"/>
        <v>7.3232097102643348E-2</v>
      </c>
      <c r="V523" s="42">
        <f t="shared" si="263"/>
        <v>0.45688042888006969</v>
      </c>
      <c r="W523" s="42">
        <f t="shared" si="264"/>
        <v>0.45309884147940283</v>
      </c>
      <c r="X523" s="42">
        <f t="shared" si="265"/>
        <v>3.7815874006668637E-3</v>
      </c>
      <c r="Y523" s="42">
        <f t="shared" si="239"/>
        <v>2.1459500757785681E-3</v>
      </c>
      <c r="Z523" s="10">
        <f t="shared" si="266"/>
        <v>15.438898948372481</v>
      </c>
      <c r="AA523">
        <f t="shared" si="244"/>
        <v>5092399.7041875347</v>
      </c>
      <c r="AB523" s="10">
        <f t="shared" si="245"/>
        <v>5.0923997041875344</v>
      </c>
      <c r="AC523" s="10">
        <f t="shared" si="246"/>
        <v>4.9913997041875344</v>
      </c>
      <c r="AD523" s="3">
        <f t="shared" si="247"/>
        <v>723.91583817078094</v>
      </c>
      <c r="AI523" s="94">
        <f t="shared" si="248"/>
        <v>0.45309884147940283</v>
      </c>
    </row>
    <row r="524" spans="2:35">
      <c r="B524" s="39">
        <f t="shared" si="249"/>
        <v>496</v>
      </c>
      <c r="C524" s="42">
        <f t="shared" si="250"/>
        <v>3.2947721822507545</v>
      </c>
      <c r="D524" s="10">
        <f t="shared" si="251"/>
        <v>2.2452278177488054</v>
      </c>
      <c r="E524" s="40">
        <f t="shared" si="252"/>
        <v>26.589544364502387</v>
      </c>
      <c r="F524" s="40">
        <f t="shared" si="253"/>
        <v>31.08</v>
      </c>
      <c r="G524" s="3">
        <f t="shared" si="254"/>
        <v>200.0418225419975</v>
      </c>
      <c r="H524" s="3">
        <f t="shared" si="255"/>
        <v>81.256230789298584</v>
      </c>
      <c r="I524">
        <f t="shared" si="240"/>
        <v>8.1256230789298584E-5</v>
      </c>
      <c r="J524" s="4">
        <f t="shared" si="256"/>
        <v>555.27954062948879</v>
      </c>
      <c r="K524" s="40">
        <f t="shared" si="257"/>
        <v>6.8336856784479219</v>
      </c>
      <c r="L524" s="40">
        <f t="shared" si="241"/>
        <v>0</v>
      </c>
      <c r="M524" s="10">
        <f t="shared" si="258"/>
        <v>5.0923997041875344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13.883159711274619</v>
      </c>
      <c r="Q524" s="42">
        <f t="shared" si="260"/>
        <v>0.240878664275537</v>
      </c>
      <c r="R524" s="4">
        <f t="shared" si="261"/>
        <v>40686.24539910454</v>
      </c>
      <c r="S524">
        <f t="shared" si="242"/>
        <v>4.0686245399104544E-5</v>
      </c>
      <c r="T524" s="41">
        <f t="shared" si="243"/>
        <v>1.391181266427793E-4</v>
      </c>
      <c r="U524" s="42">
        <f t="shared" si="262"/>
        <v>7.3013501680963044E-2</v>
      </c>
      <c r="V524" s="42">
        <f t="shared" si="263"/>
        <v>0.45686266357782263</v>
      </c>
      <c r="W524" s="42">
        <f t="shared" si="264"/>
        <v>0.45308377085191581</v>
      </c>
      <c r="X524" s="42">
        <f t="shared" si="265"/>
        <v>3.7788927259068128E-3</v>
      </c>
      <c r="Y524" s="42">
        <f t="shared" si="239"/>
        <v>2.1477581654185383E-3</v>
      </c>
      <c r="Z524" s="10">
        <f t="shared" si="266"/>
        <v>15.438377566235106</v>
      </c>
      <c r="AA524">
        <f t="shared" si="244"/>
        <v>5092231.1412184425</v>
      </c>
      <c r="AB524" s="10">
        <f t="shared" si="245"/>
        <v>5.0922311412184422</v>
      </c>
      <c r="AC524" s="10">
        <f t="shared" si="246"/>
        <v>4.9912311412184422</v>
      </c>
      <c r="AD524" s="3">
        <f t="shared" si="247"/>
        <v>723.89139103965806</v>
      </c>
      <c r="AI524" s="94">
        <f t="shared" si="248"/>
        <v>0.45308377085191581</v>
      </c>
    </row>
    <row r="525" spans="2:35">
      <c r="B525" s="39">
        <f t="shared" si="249"/>
        <v>497</v>
      </c>
      <c r="C525" s="42">
        <f t="shared" si="250"/>
        <v>3.3014148681020665</v>
      </c>
      <c r="D525" s="10">
        <f t="shared" si="251"/>
        <v>2.2385851318974925</v>
      </c>
      <c r="E525" s="40">
        <f t="shared" si="252"/>
        <v>26.602829736205013</v>
      </c>
      <c r="F525" s="40">
        <f t="shared" si="253"/>
        <v>31.08</v>
      </c>
      <c r="G525" s="3">
        <f t="shared" si="254"/>
        <v>199.98868105518702</v>
      </c>
      <c r="H525" s="3">
        <f t="shared" si="255"/>
        <v>81.256230789298584</v>
      </c>
      <c r="I525">
        <f t="shared" si="240"/>
        <v>8.1256230789298584E-5</v>
      </c>
      <c r="J525" s="4">
        <f t="shared" si="256"/>
        <v>555.83456616619571</v>
      </c>
      <c r="K525" s="40">
        <f t="shared" si="257"/>
        <v>6.840516238163965</v>
      </c>
      <c r="L525" s="40">
        <f t="shared" si="241"/>
        <v>0</v>
      </c>
      <c r="M525" s="10">
        <f t="shared" si="258"/>
        <v>5.0922311412184422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13.883013114779914</v>
      </c>
      <c r="Q525" s="42">
        <f t="shared" si="260"/>
        <v>0.24135714007876449</v>
      </c>
      <c r="R525" s="4">
        <f t="shared" si="261"/>
        <v>40564.438196369512</v>
      </c>
      <c r="S525">
        <f t="shared" si="242"/>
        <v>4.056443819636951E-5</v>
      </c>
      <c r="T525" s="41">
        <f t="shared" si="243"/>
        <v>1.3923993384551433E-4</v>
      </c>
      <c r="U525" s="42">
        <f t="shared" si="262"/>
        <v>7.2794912565294898E-2</v>
      </c>
      <c r="V525" s="42">
        <f t="shared" si="263"/>
        <v>0.45684466005111452</v>
      </c>
      <c r="W525" s="42">
        <f t="shared" si="264"/>
        <v>0.45306846990424809</v>
      </c>
      <c r="X525" s="42">
        <f t="shared" si="265"/>
        <v>3.7761901468664205E-3</v>
      </c>
      <c r="Y525" s="42">
        <f t="shared" si="239"/>
        <v>2.1495649810322E-3</v>
      </c>
      <c r="Z525" s="10">
        <f t="shared" si="266"/>
        <v>15.437848336075241</v>
      </c>
      <c r="AA525">
        <f t="shared" si="244"/>
        <v>5092060.0409818115</v>
      </c>
      <c r="AB525" s="10">
        <f t="shared" si="245"/>
        <v>5.0920600409818118</v>
      </c>
      <c r="AC525" s="10">
        <f t="shared" si="246"/>
        <v>4.9910600409818118</v>
      </c>
      <c r="AD525" s="3">
        <f t="shared" si="247"/>
        <v>723.86657592194513</v>
      </c>
      <c r="AI525" s="94">
        <f t="shared" si="248"/>
        <v>0.45306846990424809</v>
      </c>
    </row>
    <row r="526" spans="2:35">
      <c r="B526" s="39">
        <f t="shared" si="249"/>
        <v>498</v>
      </c>
      <c r="C526" s="42">
        <f t="shared" si="250"/>
        <v>3.3080575539533785</v>
      </c>
      <c r="D526" s="10">
        <f t="shared" si="251"/>
        <v>2.2319424460461796</v>
      </c>
      <c r="E526" s="40">
        <f t="shared" si="252"/>
        <v>26.616115107907639</v>
      </c>
      <c r="F526" s="40">
        <f t="shared" si="253"/>
        <v>31.08</v>
      </c>
      <c r="G526" s="3">
        <f t="shared" si="254"/>
        <v>199.93553956837653</v>
      </c>
      <c r="H526" s="3">
        <f t="shared" si="255"/>
        <v>81.256230789298584</v>
      </c>
      <c r="I526">
        <f t="shared" si="240"/>
        <v>8.1256230789298584E-5</v>
      </c>
      <c r="J526" s="4">
        <f t="shared" si="256"/>
        <v>556.38986895018411</v>
      </c>
      <c r="K526" s="40">
        <f t="shared" si="257"/>
        <v>6.8473502098925865</v>
      </c>
      <c r="L526" s="40">
        <f t="shared" si="241"/>
        <v>0</v>
      </c>
      <c r="M526" s="10">
        <f t="shared" si="258"/>
        <v>5.0920600409818118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13.882864308284894</v>
      </c>
      <c r="Q526" s="42">
        <f t="shared" si="260"/>
        <v>0.24183562101063874</v>
      </c>
      <c r="R526" s="4">
        <f t="shared" si="261"/>
        <v>40442.634551814139</v>
      </c>
      <c r="S526">
        <f t="shared" si="242"/>
        <v>4.0442634551814139E-5</v>
      </c>
      <c r="T526" s="41">
        <f t="shared" si="243"/>
        <v>1.393617374900697E-4</v>
      </c>
      <c r="U526" s="42">
        <f t="shared" si="262"/>
        <v>7.2576329834958056E-2</v>
      </c>
      <c r="V526" s="42">
        <f t="shared" si="263"/>
        <v>0.45682641830811438</v>
      </c>
      <c r="W526" s="42">
        <f t="shared" si="264"/>
        <v>0.453052938641476</v>
      </c>
      <c r="X526" s="42">
        <f t="shared" si="265"/>
        <v>3.7734796666383796E-3</v>
      </c>
      <c r="Y526" s="42">
        <f t="shared" si="239"/>
        <v>2.1513705190995018E-3</v>
      </c>
      <c r="Z526" s="10">
        <f t="shared" si="266"/>
        <v>15.437311258068943</v>
      </c>
      <c r="AA526">
        <f t="shared" si="244"/>
        <v>5091886.4035345595</v>
      </c>
      <c r="AB526" s="10">
        <f t="shared" si="245"/>
        <v>5.0918864035345592</v>
      </c>
      <c r="AC526" s="10">
        <f t="shared" si="246"/>
        <v>4.9908864035345593</v>
      </c>
      <c r="AD526" s="3">
        <f t="shared" si="247"/>
        <v>723.84139282589695</v>
      </c>
      <c r="AI526" s="94">
        <f t="shared" si="248"/>
        <v>0.453052938641476</v>
      </c>
    </row>
    <row r="527" spans="2:35">
      <c r="B527" s="39">
        <f t="shared" si="249"/>
        <v>499</v>
      </c>
      <c r="C527" s="42">
        <f t="shared" si="250"/>
        <v>3.3147002398046905</v>
      </c>
      <c r="D527" s="10">
        <f t="shared" si="251"/>
        <v>2.2252997601948667</v>
      </c>
      <c r="E527" s="40">
        <f t="shared" si="252"/>
        <v>26.629400479610265</v>
      </c>
      <c r="F527" s="40">
        <f t="shared" si="253"/>
        <v>31.08</v>
      </c>
      <c r="G527" s="3">
        <f t="shared" si="254"/>
        <v>199.88239808156604</v>
      </c>
      <c r="H527" s="3">
        <f t="shared" si="255"/>
        <v>81.256230789298584</v>
      </c>
      <c r="I527">
        <f t="shared" si="240"/>
        <v>8.1256230789298584E-5</v>
      </c>
      <c r="J527" s="4">
        <f t="shared" si="256"/>
        <v>556.94544898145409</v>
      </c>
      <c r="K527" s="40">
        <f t="shared" si="257"/>
        <v>6.854187593633787</v>
      </c>
      <c r="L527" s="40">
        <f t="shared" si="241"/>
        <v>0</v>
      </c>
      <c r="M527" s="10">
        <f t="shared" si="258"/>
        <v>5.0918864035345592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13.88271329168739</v>
      </c>
      <c r="Q527" s="42">
        <f t="shared" si="260"/>
        <v>0.24231410714744381</v>
      </c>
      <c r="R527" s="4">
        <f t="shared" si="261"/>
        <v>40320.834509638385</v>
      </c>
      <c r="S527">
        <f t="shared" si="242"/>
        <v>4.0320834509638388E-5</v>
      </c>
      <c r="T527" s="41">
        <f t="shared" si="243"/>
        <v>1.3948353753224545E-4</v>
      </c>
      <c r="U527" s="42">
        <f t="shared" si="262"/>
        <v>7.2357753569271557E-2</v>
      </c>
      <c r="V527" s="42">
        <f t="shared" si="263"/>
        <v>0.45680793835735606</v>
      </c>
      <c r="W527" s="42">
        <f t="shared" si="264"/>
        <v>0.45303717706876601</v>
      </c>
      <c r="X527" s="42">
        <f t="shared" si="265"/>
        <v>3.7707612885900521E-3</v>
      </c>
      <c r="Y527" s="42">
        <f t="shared" si="239"/>
        <v>2.1531747761012934E-3</v>
      </c>
      <c r="Z527" s="10">
        <f t="shared" si="266"/>
        <v>15.436766332396237</v>
      </c>
      <c r="AA527">
        <f t="shared" si="244"/>
        <v>5091710.2289348915</v>
      </c>
      <c r="AB527" s="10">
        <f t="shared" si="245"/>
        <v>5.0917102289348914</v>
      </c>
      <c r="AC527" s="10">
        <f t="shared" si="246"/>
        <v>4.9907102289348915</v>
      </c>
      <c r="AD527" s="3">
        <f t="shared" si="247"/>
        <v>723.81584175995522</v>
      </c>
      <c r="AI527" s="94">
        <f t="shared" si="248"/>
        <v>0.45303717706876601</v>
      </c>
    </row>
    <row r="528" spans="2:35">
      <c r="B528" s="39">
        <f t="shared" si="249"/>
        <v>500</v>
      </c>
      <c r="C528" s="42">
        <f t="shared" si="250"/>
        <v>3.3213429256560025</v>
      </c>
      <c r="D528" s="10">
        <f t="shared" si="251"/>
        <v>2.2186570743435539</v>
      </c>
      <c r="E528" s="40">
        <f t="shared" si="252"/>
        <v>26.642685851312891</v>
      </c>
      <c r="F528" s="40">
        <f t="shared" si="253"/>
        <v>31.08</v>
      </c>
      <c r="G528" s="3">
        <f t="shared" si="254"/>
        <v>199.82925659475555</v>
      </c>
      <c r="H528" s="3">
        <f t="shared" si="255"/>
        <v>81.256230789298584</v>
      </c>
      <c r="I528">
        <f t="shared" si="240"/>
        <v>8.1256230789298584E-5</v>
      </c>
      <c r="J528" s="4">
        <f t="shared" si="256"/>
        <v>557.50130626000566</v>
      </c>
      <c r="K528" s="40">
        <f t="shared" si="257"/>
        <v>6.8610283893875668</v>
      </c>
      <c r="L528" s="40">
        <f t="shared" si="241"/>
        <v>0</v>
      </c>
      <c r="M528" s="10">
        <f t="shared" si="258"/>
        <v>5.0917102289348914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13.882560064884091</v>
      </c>
      <c r="Q528" s="42">
        <f t="shared" si="260"/>
        <v>0.24279259856547231</v>
      </c>
      <c r="R528" s="4">
        <f t="shared" si="261"/>
        <v>40199.038114042283</v>
      </c>
      <c r="S528">
        <f t="shared" si="242"/>
        <v>4.0199038114042283E-5</v>
      </c>
      <c r="T528" s="41">
        <f t="shared" si="243"/>
        <v>1.3960533392784154E-4</v>
      </c>
      <c r="U528" s="42">
        <f t="shared" si="262"/>
        <v>7.2139183847554578E-2</v>
      </c>
      <c r="V528" s="42">
        <f t="shared" si="263"/>
        <v>0.45678922020700052</v>
      </c>
      <c r="W528" s="42">
        <f t="shared" si="264"/>
        <v>0.45302118519140155</v>
      </c>
      <c r="X528" s="42">
        <f t="shared" si="265"/>
        <v>3.7680350155989695E-3</v>
      </c>
      <c r="Y528" s="42">
        <f t="shared" si="239"/>
        <v>2.1549777485190885E-3</v>
      </c>
      <c r="Z528" s="10">
        <f t="shared" si="266"/>
        <v>15.436213559239375</v>
      </c>
      <c r="AA528">
        <f t="shared" si="244"/>
        <v>5091531.5172417285</v>
      </c>
      <c r="AB528" s="10">
        <f t="shared" si="245"/>
        <v>5.0915315172417284</v>
      </c>
      <c r="AC528" s="10">
        <f t="shared" si="246"/>
        <v>4.9905315172417284</v>
      </c>
      <c r="AD528" s="3">
        <f t="shared" si="247"/>
        <v>723.78992273266545</v>
      </c>
      <c r="AI528" s="94">
        <f t="shared" si="248"/>
        <v>0.45302118519140155</v>
      </c>
    </row>
    <row r="529" spans="2:35">
      <c r="B529" s="39">
        <f t="shared" si="249"/>
        <v>501</v>
      </c>
      <c r="C529" s="42">
        <f t="shared" si="250"/>
        <v>3.3279856115073145</v>
      </c>
      <c r="D529" s="10">
        <f t="shared" si="251"/>
        <v>2.212014388492241</v>
      </c>
      <c r="E529" s="40">
        <f t="shared" si="252"/>
        <v>26.655971223015516</v>
      </c>
      <c r="F529" s="40">
        <f t="shared" si="253"/>
        <v>31.08</v>
      </c>
      <c r="G529" s="3">
        <f t="shared" si="254"/>
        <v>199.77611510794506</v>
      </c>
      <c r="H529" s="3">
        <f t="shared" si="255"/>
        <v>81.256230789298584</v>
      </c>
      <c r="I529">
        <f t="shared" si="240"/>
        <v>8.1256230789298584E-5</v>
      </c>
      <c r="J529" s="4">
        <f t="shared" si="256"/>
        <v>558.05744078583871</v>
      </c>
      <c r="K529" s="40">
        <f t="shared" si="257"/>
        <v>6.8678725971539238</v>
      </c>
      <c r="L529" s="40">
        <f t="shared" si="241"/>
        <v>0</v>
      </c>
      <c r="M529" s="10">
        <f t="shared" si="258"/>
        <v>5.0915315172417284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13.882404627770056</v>
      </c>
      <c r="Q529" s="42">
        <f t="shared" si="260"/>
        <v>0.24327109534102545</v>
      </c>
      <c r="R529" s="4">
        <f t="shared" si="261"/>
        <v>40077.245409225841</v>
      </c>
      <c r="S529">
        <f t="shared" si="242"/>
        <v>4.0077245409225841E-5</v>
      </c>
      <c r="T529" s="41">
        <f t="shared" si="243"/>
        <v>1.39727126632658E-4</v>
      </c>
      <c r="U529" s="42">
        <f t="shared" si="262"/>
        <v>7.1920620749126238E-2</v>
      </c>
      <c r="V529" s="42">
        <f t="shared" si="263"/>
        <v>0.45677026386579084</v>
      </c>
      <c r="W529" s="42">
        <f t="shared" si="264"/>
        <v>0.45300496301473125</v>
      </c>
      <c r="X529" s="42">
        <f t="shared" si="265"/>
        <v>3.7653008510595831E-3</v>
      </c>
      <c r="Y529" s="42">
        <f t="shared" si="239"/>
        <v>2.1567794328353081E-3</v>
      </c>
      <c r="Z529" s="10">
        <f t="shared" si="266"/>
        <v>15.435652938784548</v>
      </c>
      <c r="AA529">
        <f t="shared" si="244"/>
        <v>5091350.2685152646</v>
      </c>
      <c r="AB529" s="10">
        <f t="shared" si="245"/>
        <v>5.0913502685152645</v>
      </c>
      <c r="AC529" s="10">
        <f t="shared" si="246"/>
        <v>4.9903502685152645</v>
      </c>
      <c r="AD529" s="3">
        <f t="shared" si="247"/>
        <v>723.76363575275775</v>
      </c>
      <c r="AI529" s="94">
        <f t="shared" si="248"/>
        <v>0.45300496301473125</v>
      </c>
    </row>
    <row r="530" spans="2:35">
      <c r="B530" s="39">
        <f t="shared" si="249"/>
        <v>502</v>
      </c>
      <c r="C530" s="42">
        <f t="shared" si="250"/>
        <v>3.3346282973586265</v>
      </c>
      <c r="D530" s="10">
        <f t="shared" si="251"/>
        <v>2.2053717026409281</v>
      </c>
      <c r="E530" s="40">
        <f t="shared" si="252"/>
        <v>26.669256594718142</v>
      </c>
      <c r="F530" s="40">
        <f t="shared" si="253"/>
        <v>31.08</v>
      </c>
      <c r="G530" s="3">
        <f t="shared" si="254"/>
        <v>199.72297362113457</v>
      </c>
      <c r="H530" s="3">
        <f t="shared" si="255"/>
        <v>81.256230789298584</v>
      </c>
      <c r="I530">
        <f t="shared" si="240"/>
        <v>8.1256230789298584E-5</v>
      </c>
      <c r="J530" s="4">
        <f t="shared" si="256"/>
        <v>558.61385255895334</v>
      </c>
      <c r="K530" s="40">
        <f t="shared" si="257"/>
        <v>6.8747202169328601</v>
      </c>
      <c r="L530" s="40">
        <f t="shared" si="241"/>
        <v>0</v>
      </c>
      <c r="M530" s="10">
        <f t="shared" si="258"/>
        <v>5.0913502685152645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13.882246980239181</v>
      </c>
      <c r="Q530" s="42">
        <f t="shared" si="260"/>
        <v>0.24374959755041328</v>
      </c>
      <c r="R530" s="4">
        <f t="shared" si="261"/>
        <v>39955.45643938901</v>
      </c>
      <c r="S530">
        <f t="shared" si="242"/>
        <v>3.9955456439389011E-5</v>
      </c>
      <c r="T530" s="41">
        <f t="shared" si="243"/>
        <v>1.3984891560249482E-4</v>
      </c>
      <c r="U530" s="42">
        <f t="shared" si="262"/>
        <v>7.1702064353305547E-2</v>
      </c>
      <c r="V530" s="42">
        <f t="shared" si="263"/>
        <v>0.4567510693426029</v>
      </c>
      <c r="W530" s="42">
        <f t="shared" si="264"/>
        <v>0.4529885105442189</v>
      </c>
      <c r="X530" s="42">
        <f t="shared" si="265"/>
        <v>3.762558798383997E-3</v>
      </c>
      <c r="Y530" s="42">
        <f t="shared" si="239"/>
        <v>2.1585798255332866E-3</v>
      </c>
      <c r="Z530" s="10">
        <f t="shared" si="266"/>
        <v>15.435084471221877</v>
      </c>
      <c r="AA530">
        <f t="shared" si="244"/>
        <v>5091166.4828169681</v>
      </c>
      <c r="AB530" s="10">
        <f t="shared" si="245"/>
        <v>5.091166482816968</v>
      </c>
      <c r="AC530" s="10">
        <f t="shared" si="246"/>
        <v>4.9901664828169681</v>
      </c>
      <c r="AD530" s="3">
        <f t="shared" si="247"/>
        <v>723.73698082914689</v>
      </c>
      <c r="AI530" s="94">
        <f t="shared" si="248"/>
        <v>0.4529885105442189</v>
      </c>
    </row>
    <row r="531" spans="2:35">
      <c r="B531" s="39">
        <f t="shared" si="249"/>
        <v>503</v>
      </c>
      <c r="C531" s="42">
        <f t="shared" si="250"/>
        <v>3.3412709832099385</v>
      </c>
      <c r="D531" s="10">
        <f t="shared" si="251"/>
        <v>2.1987290167896152</v>
      </c>
      <c r="E531" s="40">
        <f t="shared" si="252"/>
        <v>26.682541966420768</v>
      </c>
      <c r="F531" s="40">
        <f t="shared" si="253"/>
        <v>31.08</v>
      </c>
      <c r="G531" s="3">
        <f t="shared" si="254"/>
        <v>199.66983213432408</v>
      </c>
      <c r="H531" s="3">
        <f t="shared" si="255"/>
        <v>81.256230789298584</v>
      </c>
      <c r="I531">
        <f t="shared" si="240"/>
        <v>8.1256230789298584E-5</v>
      </c>
      <c r="J531" s="4">
        <f t="shared" si="256"/>
        <v>559.17054157934967</v>
      </c>
      <c r="K531" s="40">
        <f t="shared" si="257"/>
        <v>6.8815712487243772</v>
      </c>
      <c r="L531" s="40">
        <f t="shared" si="241"/>
        <v>0</v>
      </c>
      <c r="M531" s="10">
        <f t="shared" si="258"/>
        <v>5.091166482816968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13.882087122184222</v>
      </c>
      <c r="Q531" s="42">
        <f t="shared" si="260"/>
        <v>0.24422810526995473</v>
      </c>
      <c r="R531" s="4">
        <f t="shared" si="261"/>
        <v>39833.671248731822</v>
      </c>
      <c r="S531">
        <f t="shared" si="242"/>
        <v>3.983367124873182E-5</v>
      </c>
      <c r="T531" s="41">
        <f t="shared" si="243"/>
        <v>1.3997070079315203E-4</v>
      </c>
      <c r="U531" s="42">
        <f t="shared" si="262"/>
        <v>7.1483514739411683E-2</v>
      </c>
      <c r="V531" s="42">
        <f t="shared" si="263"/>
        <v>0.45673163664590838</v>
      </c>
      <c r="W531" s="42">
        <f t="shared" si="264"/>
        <v>0.45297182778544431</v>
      </c>
      <c r="X531" s="42">
        <f t="shared" si="265"/>
        <v>3.7598088604640645E-3</v>
      </c>
      <c r="Y531" s="42">
        <f t="shared" si="239"/>
        <v>2.1603789230970191E-3</v>
      </c>
      <c r="Z531" s="10">
        <f t="shared" si="266"/>
        <v>15.434508156743574</v>
      </c>
      <c r="AA531">
        <f t="shared" si="244"/>
        <v>5090980.1602089806</v>
      </c>
      <c r="AB531" s="10">
        <f t="shared" si="245"/>
        <v>5.0909801602089804</v>
      </c>
      <c r="AC531" s="10">
        <f t="shared" si="246"/>
        <v>4.9899801602089804</v>
      </c>
      <c r="AD531" s="3">
        <f t="shared" si="247"/>
        <v>723.70995797084561</v>
      </c>
      <c r="AI531" s="94">
        <f t="shared" si="248"/>
        <v>0.45297182778544431</v>
      </c>
    </row>
    <row r="532" spans="2:35">
      <c r="B532" s="39">
        <f t="shared" si="249"/>
        <v>504</v>
      </c>
      <c r="C532" s="42">
        <f t="shared" si="250"/>
        <v>3.3479136690612505</v>
      </c>
      <c r="D532" s="10">
        <f t="shared" si="251"/>
        <v>2.1920863309383023</v>
      </c>
      <c r="E532" s="40">
        <f t="shared" si="252"/>
        <v>26.695827338123394</v>
      </c>
      <c r="F532" s="40">
        <f t="shared" si="253"/>
        <v>31.08</v>
      </c>
      <c r="G532" s="3">
        <f t="shared" si="254"/>
        <v>199.61669064751359</v>
      </c>
      <c r="H532" s="3">
        <f t="shared" si="255"/>
        <v>81.256230789298584</v>
      </c>
      <c r="I532">
        <f t="shared" si="240"/>
        <v>8.1256230789298584E-5</v>
      </c>
      <c r="J532" s="4">
        <f t="shared" si="256"/>
        <v>559.72750784702737</v>
      </c>
      <c r="K532" s="40">
        <f t="shared" si="257"/>
        <v>6.8884256925284708</v>
      </c>
      <c r="L532" s="40">
        <f t="shared" si="241"/>
        <v>0</v>
      </c>
      <c r="M532" s="10">
        <f t="shared" si="258"/>
        <v>5.0909801602089804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13.881925053496248</v>
      </c>
      <c r="Q532" s="42">
        <f t="shared" si="260"/>
        <v>0.24470661857597772</v>
      </c>
      <c r="R532" s="4">
        <f t="shared" si="261"/>
        <v>39711.889881454284</v>
      </c>
      <c r="S532">
        <f t="shared" si="242"/>
        <v>3.9711889881454284E-5</v>
      </c>
      <c r="T532" s="41">
        <f t="shared" si="243"/>
        <v>1.4009248216042956E-4</v>
      </c>
      <c r="U532" s="42">
        <f t="shared" si="262"/>
        <v>7.1264971986763778E-2</v>
      </c>
      <c r="V532" s="42">
        <f t="shared" si="263"/>
        <v>0.45671196578471068</v>
      </c>
      <c r="W532" s="42">
        <f t="shared" si="264"/>
        <v>0.45295491474404809</v>
      </c>
      <c r="X532" s="42">
        <f t="shared" si="265"/>
        <v>3.7570510406625957E-3</v>
      </c>
      <c r="Y532" s="42">
        <f t="shared" si="239"/>
        <v>2.1621767220113839E-3</v>
      </c>
      <c r="Z532" s="10">
        <f t="shared" si="266"/>
        <v>15.433923995545502</v>
      </c>
      <c r="AA532">
        <f t="shared" si="244"/>
        <v>5090791.3007546244</v>
      </c>
      <c r="AB532" s="10">
        <f t="shared" si="245"/>
        <v>5.0907913007546242</v>
      </c>
      <c r="AC532" s="10">
        <f t="shared" si="246"/>
        <v>4.9897913007546242</v>
      </c>
      <c r="AD532" s="3">
        <f t="shared" si="247"/>
        <v>723.68256718703765</v>
      </c>
      <c r="AI532" s="94">
        <f t="shared" si="248"/>
        <v>0.45295491474404809</v>
      </c>
    </row>
    <row r="533" spans="2:35">
      <c r="B533" s="39">
        <f t="shared" si="249"/>
        <v>505</v>
      </c>
      <c r="C533" s="42">
        <f t="shared" si="250"/>
        <v>3.3545563549125625</v>
      </c>
      <c r="D533" s="10">
        <f t="shared" si="251"/>
        <v>2.1854436450869894</v>
      </c>
      <c r="E533" s="40">
        <f t="shared" si="252"/>
        <v>26.709112709826019</v>
      </c>
      <c r="F533" s="40">
        <f t="shared" si="253"/>
        <v>31.08</v>
      </c>
      <c r="G533" s="3">
        <f t="shared" si="254"/>
        <v>199.5635491607031</v>
      </c>
      <c r="H533" s="3">
        <f t="shared" si="255"/>
        <v>81.256230789298584</v>
      </c>
      <c r="I533">
        <f t="shared" si="240"/>
        <v>8.1256230789298584E-5</v>
      </c>
      <c r="J533" s="4">
        <f t="shared" si="256"/>
        <v>560.28475136198676</v>
      </c>
      <c r="K533" s="40">
        <f t="shared" si="257"/>
        <v>6.8952835483451453</v>
      </c>
      <c r="L533" s="40">
        <f t="shared" si="241"/>
        <v>0</v>
      </c>
      <c r="M533" s="10">
        <f t="shared" si="258"/>
        <v>5.0907913007546242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13.881760774065105</v>
      </c>
      <c r="Q533" s="42">
        <f t="shared" si="260"/>
        <v>0.24518513754481938</v>
      </c>
      <c r="R533" s="4">
        <f t="shared" si="261"/>
        <v>39590.112381756349</v>
      </c>
      <c r="S533">
        <f t="shared" si="242"/>
        <v>3.9590112381756352E-5</v>
      </c>
      <c r="T533" s="41">
        <f t="shared" si="243"/>
        <v>1.4021425966012749E-4</v>
      </c>
      <c r="U533" s="42">
        <f t="shared" si="262"/>
        <v>7.1046436174680858E-2</v>
      </c>
      <c r="V533" s="42">
        <f t="shared" si="263"/>
        <v>0.45669205676825458</v>
      </c>
      <c r="W533" s="42">
        <f t="shared" si="264"/>
        <v>0.45293777142577835</v>
      </c>
      <c r="X533" s="42">
        <f t="shared" si="265"/>
        <v>3.7542853424762379E-3</v>
      </c>
      <c r="Y533" s="42">
        <f t="shared" si="239"/>
        <v>2.1639732187622028E-3</v>
      </c>
      <c r="Z533" s="10">
        <f t="shared" si="266"/>
        <v>15.433331987827545</v>
      </c>
      <c r="AA533">
        <f t="shared" si="244"/>
        <v>5090599.9045185214</v>
      </c>
      <c r="AB533" s="10">
        <f t="shared" si="245"/>
        <v>5.0905999045185215</v>
      </c>
      <c r="AC533" s="10">
        <f t="shared" si="246"/>
        <v>4.9895999045185215</v>
      </c>
      <c r="AD533" s="3">
        <f t="shared" si="247"/>
        <v>723.65480848709524</v>
      </c>
      <c r="AI533" s="94">
        <f t="shared" si="248"/>
        <v>0.45293777142577835</v>
      </c>
    </row>
    <row r="534" spans="2:35">
      <c r="B534" s="39">
        <f t="shared" si="249"/>
        <v>506</v>
      </c>
      <c r="C534" s="42">
        <f t="shared" si="250"/>
        <v>3.3611990407638745</v>
      </c>
      <c r="D534" s="10">
        <f t="shared" si="251"/>
        <v>2.1788009592356765</v>
      </c>
      <c r="E534" s="40">
        <f t="shared" si="252"/>
        <v>26.722398081528645</v>
      </c>
      <c r="F534" s="40">
        <f t="shared" si="253"/>
        <v>31.08</v>
      </c>
      <c r="G534" s="3">
        <f t="shared" si="254"/>
        <v>199.51040767389262</v>
      </c>
      <c r="H534" s="3">
        <f t="shared" si="255"/>
        <v>81.256230789298584</v>
      </c>
      <c r="I534">
        <f t="shared" si="240"/>
        <v>8.1256230789298584E-5</v>
      </c>
      <c r="J534" s="4">
        <f t="shared" si="256"/>
        <v>560.84227212422763</v>
      </c>
      <c r="K534" s="40">
        <f t="shared" si="257"/>
        <v>6.9021448161743963</v>
      </c>
      <c r="L534" s="40">
        <f t="shared" si="241"/>
        <v>0</v>
      </c>
      <c r="M534" s="10">
        <f t="shared" si="258"/>
        <v>5.0905999045185215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13.881594283779503</v>
      </c>
      <c r="Q534" s="42">
        <f t="shared" si="260"/>
        <v>0.24566366225282601</v>
      </c>
      <c r="R534" s="4">
        <f t="shared" si="261"/>
        <v>39468.338793838069</v>
      </c>
      <c r="S534">
        <f t="shared" si="242"/>
        <v>3.9468338793838072E-5</v>
      </c>
      <c r="T534" s="41">
        <f t="shared" si="243"/>
        <v>1.4033603324804578E-4</v>
      </c>
      <c r="U534" s="42">
        <f t="shared" si="262"/>
        <v>7.0827907382482097E-2</v>
      </c>
      <c r="V534" s="42">
        <f t="shared" si="263"/>
        <v>0.45667190960540999</v>
      </c>
      <c r="W534" s="42">
        <f t="shared" si="264"/>
        <v>0.45292039783650079</v>
      </c>
      <c r="X534" s="42">
        <f t="shared" si="265"/>
        <v>3.7515117689091992E-3</v>
      </c>
      <c r="Y534" s="42">
        <f t="shared" si="239"/>
        <v>2.1657684098360034E-3</v>
      </c>
      <c r="Z534" s="10">
        <f t="shared" si="266"/>
        <v>15.432732133791893</v>
      </c>
      <c r="AA534">
        <f t="shared" si="244"/>
        <v>5090405.9715660401</v>
      </c>
      <c r="AB534" s="10">
        <f t="shared" si="245"/>
        <v>5.0904059715660397</v>
      </c>
      <c r="AC534" s="10">
        <f t="shared" si="246"/>
        <v>4.9894059715660397</v>
      </c>
      <c r="AD534" s="3">
        <f t="shared" si="247"/>
        <v>723.62668188049895</v>
      </c>
      <c r="AI534" s="94">
        <f t="shared" si="248"/>
        <v>0.45292039783650079</v>
      </c>
    </row>
    <row r="535" spans="2:35">
      <c r="B535" s="39">
        <f t="shared" si="249"/>
        <v>507</v>
      </c>
      <c r="C535" s="42">
        <f t="shared" si="250"/>
        <v>3.3678417266151865</v>
      </c>
      <c r="D535" s="10">
        <f t="shared" si="251"/>
        <v>2.1721582733843636</v>
      </c>
      <c r="E535" s="40">
        <f t="shared" si="252"/>
        <v>26.735683453231271</v>
      </c>
      <c r="F535" s="40">
        <f t="shared" si="253"/>
        <v>31.08</v>
      </c>
      <c r="G535" s="3">
        <f t="shared" si="254"/>
        <v>199.45726618708213</v>
      </c>
      <c r="H535" s="3">
        <f t="shared" si="255"/>
        <v>81.256230789298584</v>
      </c>
      <c r="I535">
        <f t="shared" si="240"/>
        <v>8.1256230789298584E-5</v>
      </c>
      <c r="J535" s="4">
        <f t="shared" si="256"/>
        <v>561.40007013375009</v>
      </c>
      <c r="K535" s="40">
        <f t="shared" si="257"/>
        <v>6.9090094960162274</v>
      </c>
      <c r="L535" s="40">
        <f t="shared" si="241"/>
        <v>0</v>
      </c>
      <c r="M535" s="10">
        <f t="shared" si="258"/>
        <v>5.0904059715660397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13.881425582526536</v>
      </c>
      <c r="Q535" s="42">
        <f t="shared" si="260"/>
        <v>0.24614219277635335</v>
      </c>
      <c r="R535" s="4">
        <f t="shared" si="261"/>
        <v>39346.569161899402</v>
      </c>
      <c r="S535">
        <f t="shared" si="242"/>
        <v>3.93465691618994E-5</v>
      </c>
      <c r="T535" s="41">
        <f t="shared" si="243"/>
        <v>1.4045780287998442E-4</v>
      </c>
      <c r="U535" s="42">
        <f t="shared" si="262"/>
        <v>7.0609385689486562E-2</v>
      </c>
      <c r="V535" s="42">
        <f t="shared" si="263"/>
        <v>0.45665152430564149</v>
      </c>
      <c r="W535" s="42">
        <f t="shared" si="264"/>
        <v>0.45290279398214928</v>
      </c>
      <c r="X535" s="42">
        <f t="shared" si="265"/>
        <v>3.7487303234922109E-3</v>
      </c>
      <c r="Y535" s="42">
        <f t="shared" si="239"/>
        <v>2.1675622917202669E-3</v>
      </c>
      <c r="Z535" s="10">
        <f t="shared" si="266"/>
        <v>15.432124433644759</v>
      </c>
      <c r="AA535">
        <f t="shared" si="244"/>
        <v>5090209.501963851</v>
      </c>
      <c r="AB535" s="10">
        <f t="shared" si="245"/>
        <v>5.0902095019638507</v>
      </c>
      <c r="AC535" s="10">
        <f t="shared" si="246"/>
        <v>4.9892095019638507</v>
      </c>
      <c r="AD535" s="3">
        <f t="shared" si="247"/>
        <v>723.59818737691819</v>
      </c>
      <c r="AI535" s="94">
        <f t="shared" si="248"/>
        <v>0.45290279398214928</v>
      </c>
    </row>
    <row r="536" spans="2:35">
      <c r="B536" s="39">
        <f t="shared" si="249"/>
        <v>508</v>
      </c>
      <c r="C536" s="42">
        <f t="shared" si="250"/>
        <v>3.3744844124664986</v>
      </c>
      <c r="D536" s="10">
        <f t="shared" si="251"/>
        <v>2.1655155875330507</v>
      </c>
      <c r="E536" s="40">
        <f t="shared" si="252"/>
        <v>26.748968824933897</v>
      </c>
      <c r="F536" s="40">
        <f t="shared" si="253"/>
        <v>31.08</v>
      </c>
      <c r="G536" s="3">
        <f t="shared" si="254"/>
        <v>199.40412470027164</v>
      </c>
      <c r="H536" s="3">
        <f t="shared" si="255"/>
        <v>81.256230789298584</v>
      </c>
      <c r="I536">
        <f t="shared" si="240"/>
        <v>8.1256230789298584E-5</v>
      </c>
      <c r="J536" s="4">
        <f t="shared" si="256"/>
        <v>561.95814539055402</v>
      </c>
      <c r="K536" s="40">
        <f t="shared" si="257"/>
        <v>6.9158775878706367</v>
      </c>
      <c r="L536" s="40">
        <f t="shared" si="241"/>
        <v>0</v>
      </c>
      <c r="M536" s="10">
        <f t="shared" si="258"/>
        <v>5.0902095019638507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13.881254670192172</v>
      </c>
      <c r="Q536" s="42">
        <f t="shared" si="260"/>
        <v>0.24662072919176659</v>
      </c>
      <c r="R536" s="4">
        <f t="shared" si="261"/>
        <v>39224.80353014038</v>
      </c>
      <c r="S536">
        <f t="shared" si="242"/>
        <v>3.9224803530140377E-5</v>
      </c>
      <c r="T536" s="41">
        <f t="shared" si="243"/>
        <v>1.4057956851174346E-4</v>
      </c>
      <c r="U536" s="42">
        <f t="shared" si="262"/>
        <v>7.0390871175013414E-2</v>
      </c>
      <c r="V536" s="42">
        <f t="shared" si="263"/>
        <v>0.45663090087815483</v>
      </c>
      <c r="W536" s="42">
        <f t="shared" si="264"/>
        <v>0.45288495986877564</v>
      </c>
      <c r="X536" s="42">
        <f t="shared" si="265"/>
        <v>3.7459410093791945E-3</v>
      </c>
      <c r="Y536" s="42">
        <f t="shared" si="239"/>
        <v>2.1693548609032446E-3</v>
      </c>
      <c r="Z536" s="10">
        <f t="shared" si="266"/>
        <v>15.431508887595037</v>
      </c>
      <c r="AA536">
        <f t="shared" si="244"/>
        <v>5090010.4957794864</v>
      </c>
      <c r="AB536" s="10">
        <f t="shared" si="245"/>
        <v>5.0900104957794863</v>
      </c>
      <c r="AC536" s="10">
        <f t="shared" si="246"/>
        <v>4.9890104957794863</v>
      </c>
      <c r="AD536" s="3">
        <f t="shared" si="247"/>
        <v>723.56932498614742</v>
      </c>
      <c r="AI536" s="94">
        <f t="shared" si="248"/>
        <v>0.45288495986877564</v>
      </c>
    </row>
    <row r="537" spans="2:35">
      <c r="B537" s="39">
        <f t="shared" si="249"/>
        <v>509</v>
      </c>
      <c r="C537" s="42">
        <f t="shared" si="250"/>
        <v>3.3811270983178106</v>
      </c>
      <c r="D537" s="10">
        <f t="shared" si="251"/>
        <v>2.1588729016817378</v>
      </c>
      <c r="E537" s="40">
        <f t="shared" si="252"/>
        <v>26.762254196636523</v>
      </c>
      <c r="F537" s="40">
        <f t="shared" si="253"/>
        <v>31.08</v>
      </c>
      <c r="G537" s="3">
        <f t="shared" si="254"/>
        <v>199.35098321346115</v>
      </c>
      <c r="H537" s="3">
        <f t="shared" si="255"/>
        <v>81.256230789298584</v>
      </c>
      <c r="I537">
        <f t="shared" si="240"/>
        <v>8.1256230789298584E-5</v>
      </c>
      <c r="J537" s="4">
        <f t="shared" si="256"/>
        <v>562.51649789463977</v>
      </c>
      <c r="K537" s="40">
        <f t="shared" si="257"/>
        <v>6.9227490917376269</v>
      </c>
      <c r="L537" s="40">
        <f t="shared" si="241"/>
        <v>0</v>
      </c>
      <c r="M537" s="10">
        <f t="shared" si="258"/>
        <v>5.0900104957794863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13.881081546660868</v>
      </c>
      <c r="Q537" s="42">
        <f t="shared" si="260"/>
        <v>0.24709927157544057</v>
      </c>
      <c r="R537" s="4">
        <f t="shared" si="261"/>
        <v>39103.041942760952</v>
      </c>
      <c r="S537">
        <f t="shared" si="242"/>
        <v>3.9103041942760952E-5</v>
      </c>
      <c r="T537" s="41">
        <f t="shared" si="243"/>
        <v>1.4070133009912289E-4</v>
      </c>
      <c r="U537" s="42">
        <f t="shared" si="262"/>
        <v>7.017236391838165E-2</v>
      </c>
      <c r="V537" s="42">
        <f t="shared" si="263"/>
        <v>0.45661003933275052</v>
      </c>
      <c r="W537" s="42">
        <f t="shared" si="264"/>
        <v>0.45286689550250997</v>
      </c>
      <c r="X537" s="42">
        <f t="shared" si="265"/>
        <v>3.7431438302405473E-3</v>
      </c>
      <c r="Y537" s="42">
        <f t="shared" si="239"/>
        <v>2.1711461138742023E-3</v>
      </c>
      <c r="Z537" s="10">
        <f t="shared" si="266"/>
        <v>15.430885495855998</v>
      </c>
      <c r="AA537">
        <f t="shared" si="244"/>
        <v>5089808.9530818993</v>
      </c>
      <c r="AB537" s="10">
        <f t="shared" si="245"/>
        <v>5.0898089530818993</v>
      </c>
      <c r="AC537" s="10">
        <f t="shared" si="246"/>
        <v>4.9888089530818993</v>
      </c>
      <c r="AD537" s="3">
        <f t="shared" si="247"/>
        <v>723.54009471818699</v>
      </c>
      <c r="AI537" s="94">
        <f t="shared" si="248"/>
        <v>0.45286689550250997</v>
      </c>
    </row>
    <row r="538" spans="2:35">
      <c r="B538" s="39">
        <f t="shared" si="249"/>
        <v>510</v>
      </c>
      <c r="C538" s="42">
        <f t="shared" si="250"/>
        <v>3.3877697841691226</v>
      </c>
      <c r="D538" s="10">
        <f t="shared" si="251"/>
        <v>2.152230215830425</v>
      </c>
      <c r="E538" s="40">
        <f t="shared" si="252"/>
        <v>26.775539568339148</v>
      </c>
      <c r="F538" s="40">
        <f t="shared" si="253"/>
        <v>31.08</v>
      </c>
      <c r="G538" s="3">
        <f t="shared" si="254"/>
        <v>199.29784172665066</v>
      </c>
      <c r="H538" s="3">
        <f t="shared" si="255"/>
        <v>81.256230789298584</v>
      </c>
      <c r="I538">
        <f t="shared" si="240"/>
        <v>8.1256230789298584E-5</v>
      </c>
      <c r="J538" s="4">
        <f t="shared" si="256"/>
        <v>563.07512764600688</v>
      </c>
      <c r="K538" s="40">
        <f t="shared" si="257"/>
        <v>6.9296240076171935</v>
      </c>
      <c r="L538" s="40">
        <f t="shared" si="241"/>
        <v>0</v>
      </c>
      <c r="M538" s="10">
        <f t="shared" si="258"/>
        <v>5.0898089530818993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13.88090621181605</v>
      </c>
      <c r="Q538" s="42">
        <f t="shared" si="260"/>
        <v>0.24757782000375986</v>
      </c>
      <c r="R538" s="4">
        <f t="shared" si="261"/>
        <v>38981.284443961165</v>
      </c>
      <c r="S538">
        <f t="shared" si="242"/>
        <v>3.8981284443961167E-5</v>
      </c>
      <c r="T538" s="41">
        <f t="shared" si="243"/>
        <v>1.4082308759792267E-4</v>
      </c>
      <c r="U538" s="42">
        <f t="shared" si="262"/>
        <v>6.9953863998910501E-2</v>
      </c>
      <c r="V538" s="42">
        <f t="shared" si="263"/>
        <v>0.45658893967856434</v>
      </c>
      <c r="W538" s="42">
        <f t="shared" si="264"/>
        <v>0.45284860088961137</v>
      </c>
      <c r="X538" s="42">
        <f t="shared" si="265"/>
        <v>3.7403387889529682E-3</v>
      </c>
      <c r="Y538" s="42">
        <f t="shared" si="239"/>
        <v>2.1729360471230376E-3</v>
      </c>
      <c r="Z538" s="10">
        <f t="shared" si="266"/>
        <v>15.43025425864254</v>
      </c>
      <c r="AA538">
        <f t="shared" si="244"/>
        <v>5089604.8739405656</v>
      </c>
      <c r="AB538" s="10">
        <f t="shared" si="245"/>
        <v>5.0896048739405657</v>
      </c>
      <c r="AC538" s="10">
        <f t="shared" si="246"/>
        <v>4.9886048739405657</v>
      </c>
      <c r="AD538" s="3">
        <f t="shared" si="247"/>
        <v>723.51049658311319</v>
      </c>
      <c r="AI538" s="94">
        <f t="shared" si="248"/>
        <v>0.45284860088961137</v>
      </c>
    </row>
    <row r="539" spans="2:35">
      <c r="B539" s="39">
        <f t="shared" si="249"/>
        <v>511</v>
      </c>
      <c r="C539" s="42">
        <f t="shared" si="250"/>
        <v>3.3944124700204346</v>
      </c>
      <c r="D539" s="10">
        <f t="shared" si="251"/>
        <v>2.1455875299791121</v>
      </c>
      <c r="E539" s="40">
        <f t="shared" si="252"/>
        <v>26.788824940041774</v>
      </c>
      <c r="F539" s="40">
        <f t="shared" si="253"/>
        <v>31.08</v>
      </c>
      <c r="G539" s="3">
        <f t="shared" si="254"/>
        <v>199.24470023984017</v>
      </c>
      <c r="H539" s="3">
        <f t="shared" si="255"/>
        <v>81.256230789298584</v>
      </c>
      <c r="I539">
        <f t="shared" si="240"/>
        <v>8.1256230789298584E-5</v>
      </c>
      <c r="J539" s="4">
        <f t="shared" si="256"/>
        <v>563.63403464465546</v>
      </c>
      <c r="K539" s="40">
        <f t="shared" si="257"/>
        <v>6.9365023355093385</v>
      </c>
      <c r="L539" s="40">
        <f t="shared" si="241"/>
        <v>0</v>
      </c>
      <c r="M539" s="10">
        <f t="shared" si="258"/>
        <v>5.0896048739405657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13.880728665539337</v>
      </c>
      <c r="Q539" s="42">
        <f t="shared" si="260"/>
        <v>0.24805637455311888</v>
      </c>
      <c r="R539" s="4">
        <f t="shared" si="261"/>
        <v>38859.531077941014</v>
      </c>
      <c r="S539">
        <f t="shared" si="242"/>
        <v>3.8859531077941012E-5</v>
      </c>
      <c r="T539" s="41">
        <f t="shared" si="243"/>
        <v>1.4094484096394282E-4</v>
      </c>
      <c r="U539" s="42">
        <f t="shared" si="262"/>
        <v>6.9735371495919046E-2</v>
      </c>
      <c r="V539" s="42">
        <f t="shared" si="263"/>
        <v>0.45656760192564094</v>
      </c>
      <c r="W539" s="42">
        <f t="shared" si="264"/>
        <v>0.45283007603638631</v>
      </c>
      <c r="X539" s="42">
        <f t="shared" si="265"/>
        <v>3.7375258892546337E-3</v>
      </c>
      <c r="Y539" s="42">
        <f t="shared" si="239"/>
        <v>2.1747246571406876E-3</v>
      </c>
      <c r="Z539" s="10">
        <f t="shared" si="266"/>
        <v>15.429615176174032</v>
      </c>
      <c r="AA539">
        <f t="shared" si="244"/>
        <v>5089398.2584264064</v>
      </c>
      <c r="AB539" s="10">
        <f t="shared" si="245"/>
        <v>5.0893982584264066</v>
      </c>
      <c r="AC539" s="10">
        <f t="shared" si="246"/>
        <v>4.9883982584264066</v>
      </c>
      <c r="AD539" s="3">
        <f t="shared" si="247"/>
        <v>723.48053059121196</v>
      </c>
      <c r="AI539" s="94">
        <f t="shared" si="248"/>
        <v>0.45283007603638631</v>
      </c>
    </row>
    <row r="540" spans="2:35">
      <c r="B540" s="39">
        <f t="shared" si="249"/>
        <v>512</v>
      </c>
      <c r="C540" s="42">
        <f t="shared" si="250"/>
        <v>3.4010551558717466</v>
      </c>
      <c r="D540" s="10">
        <f t="shared" si="251"/>
        <v>2.1389448441277992</v>
      </c>
      <c r="E540" s="40">
        <f t="shared" si="252"/>
        <v>26.8021103117444</v>
      </c>
      <c r="F540" s="40">
        <f t="shared" si="253"/>
        <v>31.08</v>
      </c>
      <c r="G540" s="3">
        <f t="shared" si="254"/>
        <v>199.19155875302968</v>
      </c>
      <c r="H540" s="3">
        <f t="shared" si="255"/>
        <v>81.256230789298584</v>
      </c>
      <c r="I540">
        <f t="shared" si="240"/>
        <v>8.1256230789298584E-5</v>
      </c>
      <c r="J540" s="4">
        <f t="shared" si="256"/>
        <v>564.19321889058585</v>
      </c>
      <c r="K540" s="40">
        <f t="shared" si="257"/>
        <v>6.9433840754140652</v>
      </c>
      <c r="L540" s="40">
        <f t="shared" si="241"/>
        <v>0</v>
      </c>
      <c r="M540" s="10">
        <f t="shared" si="258"/>
        <v>5.0893982584264066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13.880548907711344</v>
      </c>
      <c r="Q540" s="42">
        <f t="shared" si="260"/>
        <v>0.24853493529992204</v>
      </c>
      <c r="R540" s="4">
        <f t="shared" si="261"/>
        <v>38737.781888900456</v>
      </c>
      <c r="S540">
        <f t="shared" si="242"/>
        <v>3.8737781888900453E-5</v>
      </c>
      <c r="T540" s="41">
        <f t="shared" si="243"/>
        <v>1.4106659015298339E-4</v>
      </c>
      <c r="U540" s="42">
        <f t="shared" si="262"/>
        <v>6.9516886488726309E-2</v>
      </c>
      <c r="V540" s="42">
        <f t="shared" si="263"/>
        <v>0.45654602608391875</v>
      </c>
      <c r="W540" s="42">
        <f t="shared" si="264"/>
        <v>0.45281132094927246</v>
      </c>
      <c r="X540" s="42">
        <f t="shared" si="265"/>
        <v>3.7347051346462989E-3</v>
      </c>
      <c r="Y540" s="42">
        <f t="shared" si="239"/>
        <v>2.1765119404190134E-3</v>
      </c>
      <c r="Z540" s="10">
        <f t="shared" si="266"/>
        <v>15.428968248673463</v>
      </c>
      <c r="AA540">
        <f t="shared" si="244"/>
        <v>5089189.1066115163</v>
      </c>
      <c r="AB540" s="10">
        <f t="shared" si="245"/>
        <v>5.0891891066115162</v>
      </c>
      <c r="AC540" s="10">
        <f t="shared" si="246"/>
        <v>4.9881891066115163</v>
      </c>
      <c r="AD540" s="3">
        <f t="shared" si="247"/>
        <v>723.45019675293929</v>
      </c>
      <c r="AI540" s="94">
        <f t="shared" si="248"/>
        <v>0.45281132094927246</v>
      </c>
    </row>
    <row r="541" spans="2:35">
      <c r="B541" s="39">
        <f t="shared" si="249"/>
        <v>513</v>
      </c>
      <c r="C541" s="42">
        <f t="shared" si="250"/>
        <v>3.4076978417230586</v>
      </c>
      <c r="D541" s="10">
        <f t="shared" si="251"/>
        <v>2.1323021582764863</v>
      </c>
      <c r="E541" s="40">
        <f t="shared" si="252"/>
        <v>26.815395683447026</v>
      </c>
      <c r="F541" s="40">
        <f t="shared" si="253"/>
        <v>31.08</v>
      </c>
      <c r="G541" s="3">
        <f t="shared" si="254"/>
        <v>199.13841726621919</v>
      </c>
      <c r="H541" s="3">
        <f t="shared" si="255"/>
        <v>81.256230789298584</v>
      </c>
      <c r="I541">
        <f t="shared" si="240"/>
        <v>8.1256230789298584E-5</v>
      </c>
      <c r="J541" s="4">
        <f t="shared" si="256"/>
        <v>564.75268038379761</v>
      </c>
      <c r="K541" s="40">
        <f t="shared" si="257"/>
        <v>6.9502692273313684</v>
      </c>
      <c r="L541" s="40">
        <f t="shared" si="241"/>
        <v>0</v>
      </c>
      <c r="M541" s="10">
        <f t="shared" si="258"/>
        <v>5.0891891066115162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13.880366938211431</v>
      </c>
      <c r="Q541" s="42">
        <f t="shared" si="260"/>
        <v>0.24901350232058381</v>
      </c>
      <c r="R541" s="4">
        <f t="shared" si="261"/>
        <v>38616.036921039529</v>
      </c>
      <c r="S541">
        <f t="shared" si="242"/>
        <v>3.8616036921039526E-5</v>
      </c>
      <c r="T541" s="41">
        <f t="shared" si="243"/>
        <v>1.4118833512084431E-4</v>
      </c>
      <c r="U541" s="42">
        <f t="shared" si="262"/>
        <v>6.929840905665148E-2</v>
      </c>
      <c r="V541" s="42">
        <f t="shared" si="263"/>
        <v>0.45652421216304884</v>
      </c>
      <c r="W541" s="42">
        <f t="shared" si="264"/>
        <v>0.45279233563481419</v>
      </c>
      <c r="X541" s="42">
        <f t="shared" si="265"/>
        <v>3.7318765282346456E-3</v>
      </c>
      <c r="Y541" s="42">
        <f t="shared" si="239"/>
        <v>2.1782978934506082E-3</v>
      </c>
      <c r="Z541" s="10">
        <f t="shared" si="266"/>
        <v>15.428313476366048</v>
      </c>
      <c r="AA541">
        <f t="shared" si="244"/>
        <v>5088977.4185687043</v>
      </c>
      <c r="AB541" s="10">
        <f t="shared" si="245"/>
        <v>5.088977418568704</v>
      </c>
      <c r="AC541" s="10">
        <f t="shared" si="246"/>
        <v>4.987977418568704</v>
      </c>
      <c r="AD541" s="3">
        <f t="shared" si="247"/>
        <v>723.41949507885488</v>
      </c>
      <c r="AI541" s="94">
        <f t="shared" si="248"/>
        <v>0.45279233563481419</v>
      </c>
    </row>
    <row r="542" spans="2:35">
      <c r="B542" s="39">
        <f t="shared" si="249"/>
        <v>514</v>
      </c>
      <c r="C542" s="42">
        <f t="shared" si="250"/>
        <v>3.4143405275743706</v>
      </c>
      <c r="D542" s="10">
        <f t="shared" si="251"/>
        <v>2.1256594724251734</v>
      </c>
      <c r="E542" s="40">
        <f t="shared" si="252"/>
        <v>26.828681055149652</v>
      </c>
      <c r="F542" s="40">
        <f t="shared" si="253"/>
        <v>31.08</v>
      </c>
      <c r="G542" s="3">
        <f t="shared" si="254"/>
        <v>199.0852757794087</v>
      </c>
      <c r="H542" s="3">
        <f t="shared" si="255"/>
        <v>81.256230789298584</v>
      </c>
      <c r="I542">
        <f t="shared" si="240"/>
        <v>8.1256230789298584E-5</v>
      </c>
      <c r="J542" s="4">
        <f t="shared" si="256"/>
        <v>565.31241912429107</v>
      </c>
      <c r="K542" s="40">
        <f t="shared" si="257"/>
        <v>6.9571577912612517</v>
      </c>
      <c r="L542" s="40">
        <f t="shared" si="241"/>
        <v>0</v>
      </c>
      <c r="M542" s="10">
        <f t="shared" si="258"/>
        <v>5.088977418568704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13.880182756917332</v>
      </c>
      <c r="Q542" s="42">
        <f t="shared" si="260"/>
        <v>0.2494920756915289</v>
      </c>
      <c r="R542" s="4">
        <f t="shared" si="261"/>
        <v>38494.296218558222</v>
      </c>
      <c r="S542">
        <f t="shared" si="242"/>
        <v>3.8494296218558221E-5</v>
      </c>
      <c r="T542" s="41">
        <f t="shared" si="243"/>
        <v>1.4131007582332561E-4</v>
      </c>
      <c r="U542" s="42">
        <f t="shared" si="262"/>
        <v>6.9079939279013652E-2</v>
      </c>
      <c r="V542" s="42">
        <f t="shared" si="263"/>
        <v>0.45650216017325068</v>
      </c>
      <c r="W542" s="42">
        <f t="shared" si="264"/>
        <v>0.45277312009962051</v>
      </c>
      <c r="X542" s="42">
        <f t="shared" si="265"/>
        <v>3.7290400736301743E-3</v>
      </c>
      <c r="Y542" s="42">
        <f t="shared" ref="Y542:Y605" si="269">IF((X542*(Q542-Q541)+Y541)&lt;0,0,X542*(Q542-Q541)+Y541)</f>
        <v>2.1800825127290349E-3</v>
      </c>
      <c r="Z542" s="10">
        <f t="shared" si="266"/>
        <v>15.427650859480861</v>
      </c>
      <c r="AA542">
        <f t="shared" si="244"/>
        <v>5088763.1943720328</v>
      </c>
      <c r="AB542" s="10">
        <f t="shared" si="245"/>
        <v>5.0887631943720324</v>
      </c>
      <c r="AC542" s="10">
        <f t="shared" si="246"/>
        <v>4.9877631943720324</v>
      </c>
      <c r="AD542" s="3">
        <f t="shared" si="247"/>
        <v>723.3884255797002</v>
      </c>
      <c r="AI542" s="94">
        <f t="shared" si="248"/>
        <v>0.45277312009962051</v>
      </c>
    </row>
    <row r="543" spans="2:35">
      <c r="B543" s="39">
        <f t="shared" si="249"/>
        <v>515</v>
      </c>
      <c r="C543" s="42">
        <f t="shared" si="250"/>
        <v>3.4209832134256826</v>
      </c>
      <c r="D543" s="10">
        <f t="shared" si="251"/>
        <v>2.1190167865738605</v>
      </c>
      <c r="E543" s="40">
        <f t="shared" si="252"/>
        <v>26.841966426852277</v>
      </c>
      <c r="F543" s="40">
        <f t="shared" si="253"/>
        <v>31.08</v>
      </c>
      <c r="G543" s="3">
        <f t="shared" si="254"/>
        <v>199.03213429259822</v>
      </c>
      <c r="H543" s="3">
        <f t="shared" si="255"/>
        <v>81.256230789298584</v>
      </c>
      <c r="I543">
        <f t="shared" si="240"/>
        <v>8.1256230789298584E-5</v>
      </c>
      <c r="J543" s="4">
        <f t="shared" si="256"/>
        <v>565.87243511206589</v>
      </c>
      <c r="K543" s="40">
        <f t="shared" si="257"/>
        <v>6.9640497672037114</v>
      </c>
      <c r="L543" s="40">
        <f t="shared" si="241"/>
        <v>0</v>
      </c>
      <c r="M543" s="10">
        <f t="shared" si="258"/>
        <v>5.0887631943720324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13.879996363705596</v>
      </c>
      <c r="Q543" s="42">
        <f t="shared" si="260"/>
        <v>0.24997065548919237</v>
      </c>
      <c r="R543" s="4">
        <f t="shared" si="261"/>
        <v>38372.559825656535</v>
      </c>
      <c r="S543">
        <f t="shared" si="242"/>
        <v>3.8372559825656533E-5</v>
      </c>
      <c r="T543" s="41">
        <f t="shared" si="243"/>
        <v>1.4143181221622729E-4</v>
      </c>
      <c r="U543" s="42">
        <f t="shared" si="262"/>
        <v>6.8861477235131932E-2</v>
      </c>
      <c r="V543" s="42">
        <f t="shared" si="263"/>
        <v>0.45647987012468833</v>
      </c>
      <c r="W543" s="42">
        <f t="shared" si="264"/>
        <v>0.45275367435041436</v>
      </c>
      <c r="X543" s="42">
        <f t="shared" si="265"/>
        <v>3.726195774273966E-3</v>
      </c>
      <c r="Y543" s="42">
        <f t="shared" si="269"/>
        <v>2.1818657947487415E-3</v>
      </c>
      <c r="Z543" s="10">
        <f t="shared" si="266"/>
        <v>15.426980398250199</v>
      </c>
      <c r="AA543">
        <f t="shared" si="244"/>
        <v>5088546.4340966027</v>
      </c>
      <c r="AB543" s="10">
        <f t="shared" si="245"/>
        <v>5.0885464340966031</v>
      </c>
      <c r="AC543" s="10">
        <f t="shared" si="246"/>
        <v>4.9875464340966031</v>
      </c>
      <c r="AD543" s="3">
        <f t="shared" si="247"/>
        <v>723.35698826636735</v>
      </c>
      <c r="AI543" s="94">
        <f t="shared" si="248"/>
        <v>0.45275367435041436</v>
      </c>
    </row>
    <row r="544" spans="2:35">
      <c r="B544" s="39">
        <f t="shared" si="249"/>
        <v>516</v>
      </c>
      <c r="C544" s="42">
        <f t="shared" si="250"/>
        <v>3.4276258992769946</v>
      </c>
      <c r="D544" s="10">
        <f t="shared" si="251"/>
        <v>2.1123741007225476</v>
      </c>
      <c r="E544" s="40">
        <f t="shared" si="252"/>
        <v>26.855251798554903</v>
      </c>
      <c r="F544" s="40">
        <f t="shared" si="253"/>
        <v>31.08</v>
      </c>
      <c r="G544" s="3">
        <f t="shared" si="254"/>
        <v>198.97899280578773</v>
      </c>
      <c r="H544" s="3">
        <f t="shared" si="255"/>
        <v>81.256230789298584</v>
      </c>
      <c r="I544">
        <f t="shared" si="240"/>
        <v>8.1256230789298584E-5</v>
      </c>
      <c r="J544" s="4">
        <f t="shared" si="256"/>
        <v>566.43272834712252</v>
      </c>
      <c r="K544" s="40">
        <f t="shared" si="257"/>
        <v>6.9709451551587538</v>
      </c>
      <c r="L544" s="40">
        <f t="shared" si="241"/>
        <v>0</v>
      </c>
      <c r="M544" s="10">
        <f t="shared" si="258"/>
        <v>5.0885464340966031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13.879807758451408</v>
      </c>
      <c r="Q544" s="42">
        <f t="shared" si="260"/>
        <v>0.25044924179001971</v>
      </c>
      <c r="R544" s="4">
        <f t="shared" si="261"/>
        <v>38250.827786534435</v>
      </c>
      <c r="S544">
        <f t="shared" si="242"/>
        <v>3.8250827786534436E-5</v>
      </c>
      <c r="T544" s="41">
        <f t="shared" si="243"/>
        <v>1.4155354425534938E-4</v>
      </c>
      <c r="U544" s="42">
        <f t="shared" si="262"/>
        <v>6.8643023004325371E-2</v>
      </c>
      <c r="V544" s="42">
        <f t="shared" si="263"/>
        <v>0.45645734202779431</v>
      </c>
      <c r="W544" s="42">
        <f t="shared" si="264"/>
        <v>0.45273399839401263</v>
      </c>
      <c r="X544" s="42">
        <f t="shared" si="265"/>
        <v>3.7233436337816839E-3</v>
      </c>
      <c r="Y544" s="42">
        <f t="shared" si="269"/>
        <v>2.1836477360051422E-3</v>
      </c>
      <c r="Z544" s="10">
        <f t="shared" si="266"/>
        <v>15.426302092910126</v>
      </c>
      <c r="AA544">
        <f t="shared" si="244"/>
        <v>5088327.1378187323</v>
      </c>
      <c r="AB544" s="10">
        <f t="shared" si="245"/>
        <v>5.088327137818732</v>
      </c>
      <c r="AC544" s="10">
        <f t="shared" si="246"/>
        <v>4.987327137818732</v>
      </c>
      <c r="AD544" s="3">
        <f t="shared" si="247"/>
        <v>723.3251831499249</v>
      </c>
      <c r="AI544" s="94">
        <f t="shared" si="248"/>
        <v>0.45273399839401263</v>
      </c>
    </row>
    <row r="545" spans="2:35">
      <c r="B545" s="39">
        <f t="shared" si="249"/>
        <v>517</v>
      </c>
      <c r="C545" s="42">
        <f t="shared" si="250"/>
        <v>3.4342685851283066</v>
      </c>
      <c r="D545" s="10">
        <f t="shared" si="251"/>
        <v>2.1057314148712347</v>
      </c>
      <c r="E545" s="40">
        <f t="shared" si="252"/>
        <v>26.868537170257529</v>
      </c>
      <c r="F545" s="40">
        <f t="shared" si="253"/>
        <v>31.08</v>
      </c>
      <c r="G545" s="3">
        <f t="shared" si="254"/>
        <v>198.92585131897724</v>
      </c>
      <c r="H545" s="3">
        <f t="shared" si="255"/>
        <v>81.256230789298584</v>
      </c>
      <c r="I545">
        <f t="shared" si="240"/>
        <v>8.1256230789298584E-5</v>
      </c>
      <c r="J545" s="4">
        <f t="shared" si="256"/>
        <v>566.99329882946063</v>
      </c>
      <c r="K545" s="40">
        <f t="shared" si="257"/>
        <v>6.9778439551263736</v>
      </c>
      <c r="L545" s="40">
        <f t="shared" si="241"/>
        <v>0</v>
      </c>
      <c r="M545" s="10">
        <f t="shared" si="258"/>
        <v>5.088327137818732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13.879616941028745</v>
      </c>
      <c r="Q545" s="42">
        <f t="shared" si="260"/>
        <v>0.25092783467046698</v>
      </c>
      <c r="R545" s="4">
        <f t="shared" si="261"/>
        <v>38129.10014539196</v>
      </c>
      <c r="S545">
        <f t="shared" si="242"/>
        <v>3.8129100145391959E-5</v>
      </c>
      <c r="T545" s="41">
        <f t="shared" si="243"/>
        <v>1.4167527189649188E-4</v>
      </c>
      <c r="U545" s="42">
        <f t="shared" si="262"/>
        <v>6.8424576665913131E-2</v>
      </c>
      <c r="V545" s="42">
        <f t="shared" si="263"/>
        <v>0.4564345758927506</v>
      </c>
      <c r="W545" s="42">
        <f t="shared" si="264"/>
        <v>0.45271409223734327</v>
      </c>
      <c r="X545" s="42">
        <f t="shared" si="265"/>
        <v>3.7204836554073362E-3</v>
      </c>
      <c r="Y545" s="42">
        <f t="shared" si="269"/>
        <v>2.1854283329944407E-3</v>
      </c>
      <c r="Z545" s="10">
        <f t="shared" si="266"/>
        <v>15.425615943699174</v>
      </c>
      <c r="AA545">
        <f t="shared" si="244"/>
        <v>5088105.3056155406</v>
      </c>
      <c r="AB545" s="10">
        <f t="shared" si="245"/>
        <v>5.0881053056155405</v>
      </c>
      <c r="AC545" s="10">
        <f t="shared" si="246"/>
        <v>4.9871053056155406</v>
      </c>
      <c r="AD545" s="3">
        <f t="shared" si="247"/>
        <v>723.29301024155768</v>
      </c>
      <c r="AI545" s="94">
        <f t="shared" si="248"/>
        <v>0.45271409223734327</v>
      </c>
    </row>
    <row r="546" spans="2:35">
      <c r="B546" s="39">
        <f t="shared" si="249"/>
        <v>518</v>
      </c>
      <c r="C546" s="42">
        <f t="shared" si="250"/>
        <v>3.4409112709796186</v>
      </c>
      <c r="D546" s="10">
        <f t="shared" si="251"/>
        <v>2.0990887290199218</v>
      </c>
      <c r="E546" s="40">
        <f t="shared" si="252"/>
        <v>26.881822541960155</v>
      </c>
      <c r="F546" s="40">
        <f t="shared" si="253"/>
        <v>31.08</v>
      </c>
      <c r="G546" s="3">
        <f t="shared" si="254"/>
        <v>198.87270983216675</v>
      </c>
      <c r="H546" s="3">
        <f t="shared" si="255"/>
        <v>81.256230789298584</v>
      </c>
      <c r="I546">
        <f t="shared" si="240"/>
        <v>8.1256230789298584E-5</v>
      </c>
      <c r="J546" s="4">
        <f t="shared" si="256"/>
        <v>567.55414655908021</v>
      </c>
      <c r="K546" s="40">
        <f t="shared" si="257"/>
        <v>6.9847461671065707</v>
      </c>
      <c r="L546" s="40">
        <f t="shared" si="241"/>
        <v>0</v>
      </c>
      <c r="M546" s="10">
        <f t="shared" si="258"/>
        <v>5.0881053056155405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13.879423911310028</v>
      </c>
      <c r="Q546" s="42">
        <f t="shared" si="260"/>
        <v>0.25140643420700098</v>
      </c>
      <c r="R546" s="4">
        <f t="shared" si="261"/>
        <v>38007.376946429111</v>
      </c>
      <c r="S546">
        <f t="shared" si="242"/>
        <v>3.8007376946429112E-5</v>
      </c>
      <c r="T546" s="41">
        <f t="shared" si="243"/>
        <v>1.4179699509545474E-4</v>
      </c>
      <c r="U546" s="42">
        <f t="shared" si="262"/>
        <v>6.8206138299214361E-2</v>
      </c>
      <c r="V546" s="42">
        <f t="shared" si="263"/>
        <v>0.45641157173007069</v>
      </c>
      <c r="W546" s="42">
        <f t="shared" si="264"/>
        <v>0.4526939558874063</v>
      </c>
      <c r="X546" s="42">
        <f t="shared" si="265"/>
        <v>3.7176158426643902E-3</v>
      </c>
      <c r="Y546" s="42">
        <f t="shared" si="269"/>
        <v>2.1872075822137512E-3</v>
      </c>
      <c r="Z546" s="10">
        <f t="shared" si="266"/>
        <v>15.424921950859179</v>
      </c>
      <c r="AA546">
        <f t="shared" si="244"/>
        <v>5087880.9375652121</v>
      </c>
      <c r="AB546" s="10">
        <f t="shared" si="245"/>
        <v>5.0878809375652123</v>
      </c>
      <c r="AC546" s="10">
        <f t="shared" si="246"/>
        <v>4.9868809375652123</v>
      </c>
      <c r="AD546" s="3">
        <f t="shared" si="247"/>
        <v>723.26046955260506</v>
      </c>
      <c r="AI546" s="94">
        <f t="shared" si="248"/>
        <v>0.4526939558874063</v>
      </c>
    </row>
    <row r="547" spans="2:35">
      <c r="B547" s="39">
        <f t="shared" si="249"/>
        <v>519</v>
      </c>
      <c r="C547" s="42">
        <f t="shared" si="250"/>
        <v>3.4475539568309306</v>
      </c>
      <c r="D547" s="10">
        <f t="shared" si="251"/>
        <v>2.0924460431686089</v>
      </c>
      <c r="E547" s="40">
        <f t="shared" si="252"/>
        <v>26.89510791366278</v>
      </c>
      <c r="F547" s="40">
        <f t="shared" si="253"/>
        <v>31.08</v>
      </c>
      <c r="G547" s="3">
        <f t="shared" si="254"/>
        <v>198.81956834535626</v>
      </c>
      <c r="H547" s="3">
        <f t="shared" si="255"/>
        <v>81.256230789298584</v>
      </c>
      <c r="I547">
        <f t="shared" si="240"/>
        <v>8.1256230789298584E-5</v>
      </c>
      <c r="J547" s="4">
        <f t="shared" si="256"/>
        <v>568.11527153598149</v>
      </c>
      <c r="K547" s="40">
        <f t="shared" si="257"/>
        <v>6.9916517910993488</v>
      </c>
      <c r="L547" s="40">
        <f t="shared" si="241"/>
        <v>0</v>
      </c>
      <c r="M547" s="10">
        <f t="shared" si="258"/>
        <v>5.0878809375652123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13.879228669166316</v>
      </c>
      <c r="Q547" s="42">
        <f t="shared" si="260"/>
        <v>0.25188504047609928</v>
      </c>
      <c r="R547" s="4">
        <f t="shared" si="261"/>
        <v>37885.658233845839</v>
      </c>
      <c r="S547">
        <f t="shared" si="242"/>
        <v>3.7885658233845841E-5</v>
      </c>
      <c r="T547" s="41">
        <f t="shared" si="243"/>
        <v>1.4191871380803801E-4</v>
      </c>
      <c r="U547" s="42">
        <f t="shared" si="262"/>
        <v>6.7987707983548043E-2</v>
      </c>
      <c r="V547" s="42">
        <f t="shared" si="263"/>
        <v>0.45638832955081682</v>
      </c>
      <c r="W547" s="42">
        <f t="shared" si="264"/>
        <v>0.45267358935129903</v>
      </c>
      <c r="X547" s="42">
        <f t="shared" si="265"/>
        <v>3.7147401995177853E-3</v>
      </c>
      <c r="Y547" s="42">
        <f t="shared" si="269"/>
        <v>2.1889854801613118E-3</v>
      </c>
      <c r="Z547" s="10">
        <f t="shared" si="266"/>
        <v>15.42422011463672</v>
      </c>
      <c r="AA547">
        <f t="shared" si="244"/>
        <v>5087654.0337474672</v>
      </c>
      <c r="AB547" s="10">
        <f t="shared" si="245"/>
        <v>5.0876540337474676</v>
      </c>
      <c r="AC547" s="10">
        <f t="shared" si="246"/>
        <v>4.9866540337474676</v>
      </c>
      <c r="AD547" s="3">
        <f t="shared" si="247"/>
        <v>723.22756109462898</v>
      </c>
      <c r="AI547" s="94">
        <f t="shared" si="248"/>
        <v>0.45267358935129903</v>
      </c>
    </row>
    <row r="548" spans="2:35">
      <c r="B548" s="39">
        <f t="shared" si="249"/>
        <v>520</v>
      </c>
      <c r="C548" s="42">
        <f t="shared" si="250"/>
        <v>3.4541966426822426</v>
      </c>
      <c r="D548" s="10">
        <f t="shared" si="251"/>
        <v>2.085803357317296</v>
      </c>
      <c r="E548" s="40">
        <f t="shared" si="252"/>
        <v>26.908393285365406</v>
      </c>
      <c r="F548" s="40">
        <f t="shared" si="253"/>
        <v>31.08</v>
      </c>
      <c r="G548" s="3">
        <f t="shared" si="254"/>
        <v>198.76642685854577</v>
      </c>
      <c r="H548" s="3">
        <f t="shared" si="255"/>
        <v>81.256230789298584</v>
      </c>
      <c r="I548">
        <f t="shared" si="240"/>
        <v>8.1256230789298584E-5</v>
      </c>
      <c r="J548" s="4">
        <f t="shared" si="256"/>
        <v>568.67667376016414</v>
      </c>
      <c r="K548" s="40">
        <f t="shared" si="257"/>
        <v>6.9985608271047033</v>
      </c>
      <c r="L548" s="40">
        <f t="shared" si="241"/>
        <v>0</v>
      </c>
      <c r="M548" s="10">
        <f t="shared" si="258"/>
        <v>5.0876540337474676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13.879031214467757</v>
      </c>
      <c r="Q548" s="42">
        <f t="shared" si="260"/>
        <v>0.25236365355425039</v>
      </c>
      <c r="R548" s="4">
        <f t="shared" si="261"/>
        <v>37763.944051842198</v>
      </c>
      <c r="S548">
        <f t="shared" si="242"/>
        <v>3.7763944051842197E-5</v>
      </c>
      <c r="T548" s="41">
        <f t="shared" si="243"/>
        <v>1.4204042799004164E-4</v>
      </c>
      <c r="U548" s="42">
        <f t="shared" si="262"/>
        <v>6.7769285798233408E-2</v>
      </c>
      <c r="V548" s="42">
        <f t="shared" si="263"/>
        <v>0.45636484936517285</v>
      </c>
      <c r="W548" s="42">
        <f t="shared" si="264"/>
        <v>0.45265299263625769</v>
      </c>
      <c r="X548" s="42">
        <f t="shared" si="265"/>
        <v>3.7118567289151638E-3</v>
      </c>
      <c r="Y548" s="42">
        <f t="shared" si="269"/>
        <v>2.1907620233359939E-3</v>
      </c>
      <c r="Z548" s="10">
        <f t="shared" si="266"/>
        <v>15.423510435279642</v>
      </c>
      <c r="AA548">
        <f t="shared" si="244"/>
        <v>5087424.5942424322</v>
      </c>
      <c r="AB548" s="10">
        <f t="shared" si="245"/>
        <v>5.0874245942424325</v>
      </c>
      <c r="AC548" s="10">
        <f t="shared" si="246"/>
        <v>4.9864245942424326</v>
      </c>
      <c r="AD548" s="3">
        <f t="shared" si="247"/>
        <v>723.19428487925052</v>
      </c>
      <c r="AI548" s="94">
        <f t="shared" si="248"/>
        <v>0.45265299263625769</v>
      </c>
    </row>
    <row r="549" spans="2:35">
      <c r="B549" s="39">
        <f t="shared" si="249"/>
        <v>521</v>
      </c>
      <c r="C549" s="42">
        <f t="shared" si="250"/>
        <v>3.4608393285335546</v>
      </c>
      <c r="D549" s="10">
        <f t="shared" si="251"/>
        <v>2.0791606714659832</v>
      </c>
      <c r="E549" s="40">
        <f t="shared" si="252"/>
        <v>26.921678657068032</v>
      </c>
      <c r="F549" s="40">
        <f t="shared" si="253"/>
        <v>31.08</v>
      </c>
      <c r="G549" s="3">
        <f t="shared" si="254"/>
        <v>198.71328537173528</v>
      </c>
      <c r="H549" s="3">
        <f t="shared" si="255"/>
        <v>81.256230789298584</v>
      </c>
      <c r="I549">
        <f t="shared" si="240"/>
        <v>8.1256230789298584E-5</v>
      </c>
      <c r="J549" s="4">
        <f t="shared" si="256"/>
        <v>569.23835323162848</v>
      </c>
      <c r="K549" s="40">
        <f t="shared" si="257"/>
        <v>7.0054732751226378</v>
      </c>
      <c r="L549" s="40">
        <f t="shared" si="241"/>
        <v>0</v>
      </c>
      <c r="M549" s="10">
        <f t="shared" si="258"/>
        <v>5.0874245942424325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13.878831547082568</v>
      </c>
      <c r="Q549" s="42">
        <f t="shared" si="260"/>
        <v>0.25284227351795391</v>
      </c>
      <c r="R549" s="4">
        <f t="shared" si="261"/>
        <v>37642.234444618145</v>
      </c>
      <c r="S549">
        <f t="shared" si="242"/>
        <v>3.7642234444618148E-5</v>
      </c>
      <c r="T549" s="41">
        <f t="shared" si="243"/>
        <v>1.4216213759726568E-4</v>
      </c>
      <c r="U549" s="42">
        <f t="shared" si="262"/>
        <v>6.7550871822589481E-2</v>
      </c>
      <c r="V549" s="42">
        <f t="shared" si="263"/>
        <v>0.45634113118445624</v>
      </c>
      <c r="W549" s="42">
        <f t="shared" si="264"/>
        <v>0.45263216574955556</v>
      </c>
      <c r="X549" s="42">
        <f t="shared" si="265"/>
        <v>3.7089654349006795E-3</v>
      </c>
      <c r="Y549" s="42">
        <f t="shared" si="269"/>
        <v>2.1925372082378237E-3</v>
      </c>
      <c r="Z549" s="10">
        <f t="shared" si="266"/>
        <v>15.422792913040684</v>
      </c>
      <c r="AA549">
        <f t="shared" si="244"/>
        <v>5087192.6191318203</v>
      </c>
      <c r="AB549" s="10">
        <f t="shared" si="245"/>
        <v>5.0871926191318204</v>
      </c>
      <c r="AC549" s="10">
        <f t="shared" si="246"/>
        <v>4.9861926191318204</v>
      </c>
      <c r="AD549" s="3">
        <f t="shared" si="247"/>
        <v>723.16064091832061</v>
      </c>
      <c r="AI549" s="94">
        <f t="shared" si="248"/>
        <v>0.45263216574955556</v>
      </c>
    </row>
    <row r="550" spans="2:35">
      <c r="B550" s="39">
        <f t="shared" si="249"/>
        <v>522</v>
      </c>
      <c r="C550" s="42">
        <f t="shared" si="250"/>
        <v>3.4674820143848666</v>
      </c>
      <c r="D550" s="10">
        <f t="shared" si="251"/>
        <v>2.0725179856146703</v>
      </c>
      <c r="E550" s="40">
        <f t="shared" si="252"/>
        <v>26.934964028770658</v>
      </c>
      <c r="F550" s="40">
        <f t="shared" si="253"/>
        <v>31.08</v>
      </c>
      <c r="G550" s="3">
        <f t="shared" si="254"/>
        <v>198.66014388492479</v>
      </c>
      <c r="H550" s="3">
        <f t="shared" si="255"/>
        <v>81.256230789298584</v>
      </c>
      <c r="I550">
        <f t="shared" si="240"/>
        <v>8.1256230789298584E-5</v>
      </c>
      <c r="J550" s="4">
        <f t="shared" si="256"/>
        <v>569.80030995037441</v>
      </c>
      <c r="K550" s="40">
        <f t="shared" si="257"/>
        <v>7.0123891351531515</v>
      </c>
      <c r="L550" s="40">
        <f t="shared" si="241"/>
        <v>0</v>
      </c>
      <c r="M550" s="10">
        <f t="shared" si="258"/>
        <v>5.0871926191318204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13.878629666878091</v>
      </c>
      <c r="Q550" s="42">
        <f t="shared" si="260"/>
        <v>0.25332090044372058</v>
      </c>
      <c r="R550" s="4">
        <f t="shared" si="261"/>
        <v>37520.529456373712</v>
      </c>
      <c r="S550">
        <f t="shared" si="242"/>
        <v>3.7520529456373709E-5</v>
      </c>
      <c r="T550" s="41">
        <f t="shared" si="243"/>
        <v>1.4228384258551012E-4</v>
      </c>
      <c r="U550" s="42">
        <f t="shared" si="262"/>
        <v>6.7332466135935437E-2</v>
      </c>
      <c r="V550" s="42">
        <f t="shared" si="263"/>
        <v>0.45631717501935448</v>
      </c>
      <c r="W550" s="42">
        <f t="shared" si="264"/>
        <v>0.45261110869861026</v>
      </c>
      <c r="X550" s="42">
        <f t="shared" si="265"/>
        <v>3.7060663207442168E-3</v>
      </c>
      <c r="Y550" s="42">
        <f t="shared" si="269"/>
        <v>2.194311031367609E-3</v>
      </c>
      <c r="Z550" s="10">
        <f t="shared" si="266"/>
        <v>15.422067548174812</v>
      </c>
      <c r="AA550">
        <f t="shared" si="244"/>
        <v>5086958.1084980592</v>
      </c>
      <c r="AB550" s="10">
        <f t="shared" si="245"/>
        <v>5.0869581084980595</v>
      </c>
      <c r="AC550" s="10">
        <f t="shared" si="246"/>
        <v>4.9859581084980595</v>
      </c>
      <c r="AD550" s="3">
        <f t="shared" si="247"/>
        <v>723.12662922379388</v>
      </c>
      <c r="AI550" s="94">
        <f t="shared" si="248"/>
        <v>0.45261110869861026</v>
      </c>
    </row>
    <row r="551" spans="2:35">
      <c r="B551" s="39">
        <f t="shared" si="249"/>
        <v>523</v>
      </c>
      <c r="C551" s="42">
        <f t="shared" si="250"/>
        <v>3.4741247002361786</v>
      </c>
      <c r="D551" s="10">
        <f t="shared" si="251"/>
        <v>2.0658752997633574</v>
      </c>
      <c r="E551" s="40">
        <f t="shared" si="252"/>
        <v>26.948249400473284</v>
      </c>
      <c r="F551" s="40">
        <f t="shared" si="253"/>
        <v>31.08</v>
      </c>
      <c r="G551" s="3">
        <f t="shared" si="254"/>
        <v>198.6070023981143</v>
      </c>
      <c r="H551" s="3">
        <f t="shared" si="255"/>
        <v>81.256230789298584</v>
      </c>
      <c r="I551">
        <f t="shared" ref="I551:I614" si="270">H551/1000^2</f>
        <v>8.1256230789298584E-5</v>
      </c>
      <c r="J551" s="4">
        <f t="shared" si="256"/>
        <v>570.36254391640182</v>
      </c>
      <c r="K551" s="40">
        <f t="shared" si="257"/>
        <v>7.0193084071962435</v>
      </c>
      <c r="L551" s="40">
        <f t="shared" ref="L551:L614" si="271">IF((gstar-K551)&lt;0,0,gstar-K551)</f>
        <v>0</v>
      </c>
      <c r="M551" s="10">
        <f t="shared" si="258"/>
        <v>5.0869581084980595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13.878425573720012</v>
      </c>
      <c r="Q551" s="42">
        <f t="shared" si="260"/>
        <v>0.25379953440807246</v>
      </c>
      <c r="R551" s="4">
        <f t="shared" si="261"/>
        <v>37398.82913130887</v>
      </c>
      <c r="S551">
        <f t="shared" ref="S551:S614" si="272">R551/1000^3</f>
        <v>3.7398829131308868E-5</v>
      </c>
      <c r="T551" s="41">
        <f t="shared" ref="T551:T614" si="273">(vc/1000^3-S551)</f>
        <v>1.4240554291057497E-4</v>
      </c>
      <c r="U551" s="42">
        <f t="shared" si="262"/>
        <v>6.7114068817590328E-2</v>
      </c>
      <c r="V551" s="42">
        <f t="shared" si="263"/>
        <v>0.45629298088120623</v>
      </c>
      <c r="W551" s="42">
        <f t="shared" si="264"/>
        <v>0.45258982149090377</v>
      </c>
      <c r="X551" s="42">
        <f t="shared" si="265"/>
        <v>3.7031593903024684E-3</v>
      </c>
      <c r="Y551" s="42">
        <f t="shared" si="269"/>
        <v>2.1960834892272166E-3</v>
      </c>
      <c r="Z551" s="10">
        <f t="shared" si="266"/>
        <v>15.421334340941138</v>
      </c>
      <c r="AA551">
        <f t="shared" ref="AA551:AA614" si="274">Z551*rat*to+patm*1000000</f>
        <v>5086721.0624249233</v>
      </c>
      <c r="AB551" s="10">
        <f t="shared" ref="AB551:AB614" si="275">AA551/1000000</f>
        <v>5.0867210624249237</v>
      </c>
      <c r="AC551" s="10">
        <f t="shared" ref="AC551:AC614" si="276">AB551-patm</f>
        <v>4.9857210624249237</v>
      </c>
      <c r="AD551" s="3">
        <f t="shared" ref="AD551:AD614" si="277">AC551*1000000/6895</f>
        <v>723.09224980782062</v>
      </c>
      <c r="AI551" s="94">
        <f t="shared" ref="AI551:AI614" si="278">($M551-patm)*1000000*$I551/SQRT(rat*to)*SQRT(k)*(2/(k+1))^((k+1)/2/(k-1))</f>
        <v>0.45258982149090377</v>
      </c>
    </row>
    <row r="552" spans="2:35">
      <c r="B552" s="39">
        <f t="shared" ref="B552:B615" si="279">1+B551</f>
        <v>524</v>
      </c>
      <c r="C552" s="42">
        <f t="shared" ref="C552:C615" si="280">xincp+C551</f>
        <v>3.4807673860874906</v>
      </c>
      <c r="D552" s="10">
        <f t="shared" ref="D552:D615" si="281">(F552-E552)/2</f>
        <v>2.0592326139120445</v>
      </c>
      <c r="E552" s="40">
        <f t="shared" ref="E552:E615" si="282">E551+ci*2*xincp</f>
        <v>26.961534772175909</v>
      </c>
      <c r="F552" s="40">
        <f t="shared" ref="F552:F615" si="283">F551-osi*2*xincp</f>
        <v>31.08</v>
      </c>
      <c r="G552" s="3">
        <f t="shared" ref="G552:G615" si="284">G551-ei*n*2*xincp</f>
        <v>198.55386091130381</v>
      </c>
      <c r="H552" s="3">
        <f t="shared" ref="H552:H615" si="285">PI()/4*(dto+erate*(two-D552)/two)^2</f>
        <v>81.256230789298584</v>
      </c>
      <c r="I552">
        <f t="shared" si="270"/>
        <v>8.1256230789298584E-5</v>
      </c>
      <c r="J552" s="4">
        <f t="shared" ref="J552:J615" si="286">PI()/4*dc^2-PI()/4*(F552^2-E552^2)</f>
        <v>570.92505512971081</v>
      </c>
      <c r="K552" s="40">
        <f t="shared" ref="K552:K615" si="287">J552/H552</f>
        <v>7.0262310912519146</v>
      </c>
      <c r="L552" s="40">
        <f t="shared" si="271"/>
        <v>0</v>
      </c>
      <c r="M552" s="10">
        <f t="shared" ref="M552:M615" si="288">AB551</f>
        <v>5.0867210624249237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13.87821926747292</v>
      </c>
      <c r="Q552" s="42">
        <f t="shared" ref="Q552:Q615" si="290">xincp/P552+Q551</f>
        <v>0.254278175487543</v>
      </c>
      <c r="R552" s="4">
        <f t="shared" ref="R552:R615" si="291">PI()/4*(F552^2-E552^2)*G552</f>
        <v>37277.133513623623</v>
      </c>
      <c r="S552">
        <f t="shared" si="272"/>
        <v>3.7277133513623621E-5</v>
      </c>
      <c r="T552" s="41">
        <f t="shared" si="273"/>
        <v>1.4252723852826023E-4</v>
      </c>
      <c r="U552" s="42">
        <f t="shared" ref="U552:U615" si="292">rhopgrain*R552/1000^2</f>
        <v>6.689567994687326E-2</v>
      </c>
      <c r="V552" s="42">
        <f t="shared" ref="V552:V615" si="293">(U551-U552)/(Q552-Q551)</f>
        <v>0.45626854878115003</v>
      </c>
      <c r="W552" s="42">
        <f t="shared" ref="W552:W615" si="294">IF(V552&lt;AI552,IF(AB551&gt;pbd,AI552,0),AI552)</f>
        <v>0.45256830413404048</v>
      </c>
      <c r="X552" s="42">
        <f t="shared" ref="X552:X615" si="295">V552-W552</f>
        <v>3.7002446471095518E-3</v>
      </c>
      <c r="Y552" s="42">
        <f t="shared" si="269"/>
        <v>2.197854578319414E-3</v>
      </c>
      <c r="Z552" s="10">
        <f t="shared" ref="Z552:Z615" si="296">Y552/T552</f>
        <v>15.420593291601763</v>
      </c>
      <c r="AA552">
        <f t="shared" si="274"/>
        <v>5086481.480997147</v>
      </c>
      <c r="AB552" s="10">
        <f t="shared" si="275"/>
        <v>5.086481480997147</v>
      </c>
      <c r="AC552" s="10">
        <f t="shared" si="276"/>
        <v>4.9854814809971471</v>
      </c>
      <c r="AD552" s="3">
        <f t="shared" si="277"/>
        <v>723.05750268268991</v>
      </c>
      <c r="AI552" s="94">
        <f t="shared" si="278"/>
        <v>0.45256830413404048</v>
      </c>
    </row>
    <row r="553" spans="2:35">
      <c r="B553" s="39">
        <f t="shared" si="279"/>
        <v>525</v>
      </c>
      <c r="C553" s="42">
        <f t="shared" si="280"/>
        <v>3.4874100719388026</v>
      </c>
      <c r="D553" s="10">
        <f t="shared" si="281"/>
        <v>2.0525899280607316</v>
      </c>
      <c r="E553" s="40">
        <f t="shared" si="282"/>
        <v>26.974820143878535</v>
      </c>
      <c r="F553" s="40">
        <f t="shared" si="283"/>
        <v>31.08</v>
      </c>
      <c r="G553" s="3">
        <f t="shared" si="284"/>
        <v>198.50071942449333</v>
      </c>
      <c r="H553" s="3">
        <f t="shared" si="285"/>
        <v>81.256230789298584</v>
      </c>
      <c r="I553">
        <f t="shared" si="270"/>
        <v>8.1256230789298584E-5</v>
      </c>
      <c r="J553" s="4">
        <f t="shared" si="286"/>
        <v>571.4878435903014</v>
      </c>
      <c r="K553" s="40">
        <f t="shared" si="287"/>
        <v>7.0331571873201648</v>
      </c>
      <c r="L553" s="40">
        <f t="shared" si="271"/>
        <v>0</v>
      </c>
      <c r="M553" s="10">
        <f t="shared" si="288"/>
        <v>5.086481480997147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13.878010747999976</v>
      </c>
      <c r="Q553" s="42">
        <f t="shared" si="290"/>
        <v>0.2547568237586772</v>
      </c>
      <c r="R553" s="4">
        <f t="shared" si="291"/>
        <v>37155.442647517979</v>
      </c>
      <c r="S553">
        <f t="shared" si="272"/>
        <v>3.7155442647517977E-5</v>
      </c>
      <c r="T553" s="41">
        <f t="shared" si="273"/>
        <v>1.4264892939436585E-4</v>
      </c>
      <c r="U553" s="42">
        <f t="shared" si="292"/>
        <v>6.6677299603103382E-2</v>
      </c>
      <c r="V553" s="42">
        <f t="shared" si="293"/>
        <v>0.4562438787304246</v>
      </c>
      <c r="W553" s="42">
        <f t="shared" si="294"/>
        <v>0.45254655663571208</v>
      </c>
      <c r="X553" s="42">
        <f t="shared" si="295"/>
        <v>3.6973220947125185E-3</v>
      </c>
      <c r="Y553" s="42">
        <f t="shared" si="269"/>
        <v>2.1996242951478743E-3</v>
      </c>
      <c r="Z553" s="10">
        <f t="shared" si="296"/>
        <v>15.419844400421781</v>
      </c>
      <c r="AA553">
        <f t="shared" si="274"/>
        <v>5086239.3643004354</v>
      </c>
      <c r="AB553" s="10">
        <f t="shared" si="275"/>
        <v>5.0862393643004351</v>
      </c>
      <c r="AC553" s="10">
        <f t="shared" si="276"/>
        <v>4.9852393643004351</v>
      </c>
      <c r="AD553" s="3">
        <f t="shared" si="277"/>
        <v>723.02238786083183</v>
      </c>
      <c r="AI553" s="94">
        <f t="shared" si="278"/>
        <v>0.45254655663571208</v>
      </c>
    </row>
    <row r="554" spans="2:35">
      <c r="B554" s="39">
        <f t="shared" si="279"/>
        <v>526</v>
      </c>
      <c r="C554" s="42">
        <f t="shared" si="280"/>
        <v>3.4940527577901146</v>
      </c>
      <c r="D554" s="10">
        <f t="shared" si="281"/>
        <v>2.0459472422094187</v>
      </c>
      <c r="E554" s="40">
        <f t="shared" si="282"/>
        <v>26.988105515581161</v>
      </c>
      <c r="F554" s="40">
        <f t="shared" si="283"/>
        <v>31.08</v>
      </c>
      <c r="G554" s="3">
        <f t="shared" si="284"/>
        <v>198.44757793768284</v>
      </c>
      <c r="H554" s="3">
        <f t="shared" si="285"/>
        <v>81.256230789298584</v>
      </c>
      <c r="I554">
        <f t="shared" si="270"/>
        <v>8.1256230789298584E-5</v>
      </c>
      <c r="J554" s="4">
        <f t="shared" si="286"/>
        <v>572.05090929817345</v>
      </c>
      <c r="K554" s="40">
        <f t="shared" si="287"/>
        <v>7.0400866954009924</v>
      </c>
      <c r="L554" s="40">
        <f t="shared" si="271"/>
        <v>0</v>
      </c>
      <c r="M554" s="10">
        <f t="shared" si="288"/>
        <v>5.0862393643004351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13.877800015162908</v>
      </c>
      <c r="Q554" s="42">
        <f t="shared" si="290"/>
        <v>0.2552354792980317</v>
      </c>
      <c r="R554" s="4">
        <f t="shared" si="291"/>
        <v>37033.756577191933</v>
      </c>
      <c r="S554">
        <f t="shared" si="272"/>
        <v>3.7033756577191931E-5</v>
      </c>
      <c r="T554" s="41">
        <f t="shared" si="273"/>
        <v>1.427706154646919E-4</v>
      </c>
      <c r="U554" s="42">
        <f t="shared" si="292"/>
        <v>6.6458927865599773E-2</v>
      </c>
      <c r="V554" s="42">
        <f t="shared" si="293"/>
        <v>0.45621897074062501</v>
      </c>
      <c r="W554" s="42">
        <f t="shared" si="294"/>
        <v>0.45252457900369836</v>
      </c>
      <c r="X554" s="42">
        <f t="shared" si="295"/>
        <v>3.6943917369266499E-3</v>
      </c>
      <c r="Y554" s="42">
        <f t="shared" si="269"/>
        <v>2.2013926362172997E-3</v>
      </c>
      <c r="Z554" s="10">
        <f t="shared" si="296"/>
        <v>15.419087667670091</v>
      </c>
      <c r="AA554">
        <f t="shared" si="274"/>
        <v>5085994.7124217255</v>
      </c>
      <c r="AB554" s="10">
        <f t="shared" si="275"/>
        <v>5.0859947124217255</v>
      </c>
      <c r="AC554" s="10">
        <f t="shared" si="276"/>
        <v>4.9849947124217255</v>
      </c>
      <c r="AD554" s="3">
        <f t="shared" si="277"/>
        <v>722.98690535485503</v>
      </c>
      <c r="AI554" s="94">
        <f t="shared" si="278"/>
        <v>0.45252457900369836</v>
      </c>
    </row>
    <row r="555" spans="2:35">
      <c r="B555" s="39">
        <f t="shared" si="279"/>
        <v>527</v>
      </c>
      <c r="C555" s="42">
        <f t="shared" si="280"/>
        <v>3.5006954436414266</v>
      </c>
      <c r="D555" s="10">
        <f t="shared" si="281"/>
        <v>2.0393045563581058</v>
      </c>
      <c r="E555" s="40">
        <f t="shared" si="282"/>
        <v>27.001390887283787</v>
      </c>
      <c r="F555" s="40">
        <f t="shared" si="283"/>
        <v>31.08</v>
      </c>
      <c r="G555" s="3">
        <f t="shared" si="284"/>
        <v>198.39443645087235</v>
      </c>
      <c r="H555" s="3">
        <f t="shared" si="285"/>
        <v>81.256230789298584</v>
      </c>
      <c r="I555">
        <f t="shared" si="270"/>
        <v>8.1256230789298584E-5</v>
      </c>
      <c r="J555" s="4">
        <f t="shared" si="286"/>
        <v>572.61425225332709</v>
      </c>
      <c r="K555" s="40">
        <f t="shared" si="287"/>
        <v>7.0470196154943991</v>
      </c>
      <c r="L555" s="40">
        <f t="shared" si="271"/>
        <v>0</v>
      </c>
      <c r="M555" s="10">
        <f t="shared" si="288"/>
        <v>5.0859947124217255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13.877587068822248</v>
      </c>
      <c r="Q555" s="42">
        <f t="shared" si="290"/>
        <v>0.25571414218217497</v>
      </c>
      <c r="R555" s="4">
        <f t="shared" si="291"/>
        <v>36912.075346845471</v>
      </c>
      <c r="S555">
        <f t="shared" si="272"/>
        <v>3.6912075346845471E-5</v>
      </c>
      <c r="T555" s="41">
        <f t="shared" si="273"/>
        <v>1.4289229669503837E-4</v>
      </c>
      <c r="U555" s="42">
        <f t="shared" si="292"/>
        <v>6.6240564813681527E-2</v>
      </c>
      <c r="V555" s="42">
        <f t="shared" si="293"/>
        <v>0.4561938248232435</v>
      </c>
      <c r="W555" s="42">
        <f t="shared" si="294"/>
        <v>0.45250237124589071</v>
      </c>
      <c r="X555" s="42">
        <f t="shared" si="295"/>
        <v>3.6914535773527879E-3</v>
      </c>
      <c r="Y555" s="42">
        <f t="shared" si="269"/>
        <v>2.2031595980333166E-3</v>
      </c>
      <c r="Z555" s="10">
        <f t="shared" si="296"/>
        <v>15.418323093618639</v>
      </c>
      <c r="AA555">
        <f t="shared" si="274"/>
        <v>5085747.525448937</v>
      </c>
      <c r="AB555" s="10">
        <f t="shared" si="275"/>
        <v>5.0857475254489373</v>
      </c>
      <c r="AC555" s="10">
        <f t="shared" si="276"/>
        <v>4.9847475254489373</v>
      </c>
      <c r="AD555" s="3">
        <f t="shared" si="277"/>
        <v>722.95105517751085</v>
      </c>
      <c r="AI555" s="94">
        <f t="shared" si="278"/>
        <v>0.45250237124589071</v>
      </c>
    </row>
    <row r="556" spans="2:35">
      <c r="B556" s="39">
        <f t="shared" si="279"/>
        <v>528</v>
      </c>
      <c r="C556" s="42">
        <f t="shared" si="280"/>
        <v>3.5073381294927386</v>
      </c>
      <c r="D556" s="10">
        <f t="shared" si="281"/>
        <v>2.0326618705067929</v>
      </c>
      <c r="E556" s="40">
        <f t="shared" si="282"/>
        <v>27.014676258986412</v>
      </c>
      <c r="F556" s="40">
        <f t="shared" si="283"/>
        <v>31.08</v>
      </c>
      <c r="G556" s="3">
        <f t="shared" si="284"/>
        <v>198.34129496406186</v>
      </c>
      <c r="H556" s="3">
        <f t="shared" si="285"/>
        <v>81.256230789298584</v>
      </c>
      <c r="I556">
        <f t="shared" si="270"/>
        <v>8.1256230789298584E-5</v>
      </c>
      <c r="J556" s="4">
        <f t="shared" si="286"/>
        <v>573.17787245576244</v>
      </c>
      <c r="K556" s="40">
        <f t="shared" si="287"/>
        <v>7.0539559476003868</v>
      </c>
      <c r="L556" s="40">
        <f t="shared" si="271"/>
        <v>0</v>
      </c>
      <c r="M556" s="10">
        <f t="shared" si="288"/>
        <v>5.0857475254489373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13.877371908837107</v>
      </c>
      <c r="Q556" s="42">
        <f t="shared" si="290"/>
        <v>0.25619281248768738</v>
      </c>
      <c r="R556" s="4">
        <f t="shared" si="291"/>
        <v>36790.399000678604</v>
      </c>
      <c r="S556">
        <f t="shared" si="272"/>
        <v>3.6790399000678605E-5</v>
      </c>
      <c r="T556" s="41">
        <f t="shared" si="273"/>
        <v>1.4301397304120522E-4</v>
      </c>
      <c r="U556" s="42">
        <f t="shared" si="292"/>
        <v>6.6022210526667777E-2</v>
      </c>
      <c r="V556" s="42">
        <f t="shared" si="293"/>
        <v>0.45616844098989157</v>
      </c>
      <c r="W556" s="42">
        <f t="shared" si="294"/>
        <v>0.45247993337026982</v>
      </c>
      <c r="X556" s="42">
        <f t="shared" si="295"/>
        <v>3.6885076196217503E-3</v>
      </c>
      <c r="Y556" s="42">
        <f t="shared" si="269"/>
        <v>2.2049251771024858E-3</v>
      </c>
      <c r="Z556" s="10">
        <f t="shared" si="296"/>
        <v>15.417550678542455</v>
      </c>
      <c r="AA556">
        <f t="shared" si="274"/>
        <v>5085497.803470985</v>
      </c>
      <c r="AB556" s="10">
        <f t="shared" si="275"/>
        <v>5.085497803470985</v>
      </c>
      <c r="AC556" s="10">
        <f t="shared" si="276"/>
        <v>4.984497803470985</v>
      </c>
      <c r="AD556" s="3">
        <f t="shared" si="277"/>
        <v>722.91483734169469</v>
      </c>
      <c r="AI556" s="94">
        <f t="shared" si="278"/>
        <v>0.45247993337026982</v>
      </c>
    </row>
    <row r="557" spans="2:35">
      <c r="B557" s="39">
        <f t="shared" si="279"/>
        <v>529</v>
      </c>
      <c r="C557" s="42">
        <f t="shared" si="280"/>
        <v>3.5139808153440506</v>
      </c>
      <c r="D557" s="10">
        <f t="shared" si="281"/>
        <v>2.02601918465548</v>
      </c>
      <c r="E557" s="40">
        <f t="shared" si="282"/>
        <v>27.027961630689038</v>
      </c>
      <c r="F557" s="40">
        <f t="shared" si="283"/>
        <v>31.08</v>
      </c>
      <c r="G557" s="3">
        <f t="shared" si="284"/>
        <v>198.28815347725137</v>
      </c>
      <c r="H557" s="3">
        <f t="shared" si="285"/>
        <v>81.256230789298584</v>
      </c>
      <c r="I557">
        <f t="shared" si="270"/>
        <v>8.1256230789298584E-5</v>
      </c>
      <c r="J557" s="4">
        <f t="shared" si="286"/>
        <v>573.74176990547915</v>
      </c>
      <c r="K557" s="40">
        <f t="shared" si="287"/>
        <v>7.0608956917189509</v>
      </c>
      <c r="L557" s="40">
        <f t="shared" si="271"/>
        <v>0</v>
      </c>
      <c r="M557" s="10">
        <f t="shared" si="288"/>
        <v>5.085497803470985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13.877154535065195</v>
      </c>
      <c r="Q557" s="42">
        <f t="shared" si="290"/>
        <v>0.25667149029116121</v>
      </c>
      <c r="R557" s="4">
        <f t="shared" si="291"/>
        <v>36668.727582891341</v>
      </c>
      <c r="S557">
        <f t="shared" si="272"/>
        <v>3.6668727582891337E-5</v>
      </c>
      <c r="T557" s="41">
        <f t="shared" si="273"/>
        <v>1.4313564445899248E-4</v>
      </c>
      <c r="U557" s="42">
        <f t="shared" si="292"/>
        <v>6.5803865083877658E-2</v>
      </c>
      <c r="V557" s="42">
        <f t="shared" si="293"/>
        <v>0.45614281925244504</v>
      </c>
      <c r="W557" s="42">
        <f t="shared" si="294"/>
        <v>0.45245726538490688</v>
      </c>
      <c r="X557" s="42">
        <f t="shared" si="295"/>
        <v>3.6855538675381605E-3</v>
      </c>
      <c r="Y557" s="42">
        <f t="shared" si="269"/>
        <v>2.2066893699323833E-3</v>
      </c>
      <c r="Z557" s="10">
        <f t="shared" si="296"/>
        <v>15.416770422720155</v>
      </c>
      <c r="AA557">
        <f t="shared" si="274"/>
        <v>5085245.5465779491</v>
      </c>
      <c r="AB557" s="10">
        <f t="shared" si="275"/>
        <v>5.0852455465779487</v>
      </c>
      <c r="AC557" s="10">
        <f t="shared" si="276"/>
        <v>4.9842455465779487</v>
      </c>
      <c r="AD557" s="3">
        <f t="shared" si="277"/>
        <v>722.87825186047121</v>
      </c>
      <c r="AI557" s="94">
        <f t="shared" si="278"/>
        <v>0.45245726538490688</v>
      </c>
    </row>
    <row r="558" spans="2:35">
      <c r="B558" s="39">
        <f t="shared" si="279"/>
        <v>530</v>
      </c>
      <c r="C558" s="42">
        <f t="shared" si="280"/>
        <v>3.5206235011953626</v>
      </c>
      <c r="D558" s="10">
        <f t="shared" si="281"/>
        <v>2.0193764988041671</v>
      </c>
      <c r="E558" s="40">
        <f t="shared" si="282"/>
        <v>27.041247002391664</v>
      </c>
      <c r="F558" s="40">
        <f t="shared" si="283"/>
        <v>31.08</v>
      </c>
      <c r="G558" s="3">
        <f t="shared" si="284"/>
        <v>198.23501199044088</v>
      </c>
      <c r="H558" s="3">
        <f t="shared" si="285"/>
        <v>81.256230789298584</v>
      </c>
      <c r="I558">
        <f t="shared" si="270"/>
        <v>8.1256230789298584E-5</v>
      </c>
      <c r="J558" s="4">
        <f t="shared" si="286"/>
        <v>574.30594460247767</v>
      </c>
      <c r="K558" s="40">
        <f t="shared" si="287"/>
        <v>7.0678388478500969</v>
      </c>
      <c r="L558" s="40">
        <f t="shared" si="271"/>
        <v>0</v>
      </c>
      <c r="M558" s="10">
        <f t="shared" si="288"/>
        <v>5.0852455465779487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13.876934947362962</v>
      </c>
      <c r="Q558" s="42">
        <f t="shared" si="290"/>
        <v>0.25715017566920101</v>
      </c>
      <c r="R558" s="4">
        <f t="shared" si="291"/>
        <v>36547.061137683639</v>
      </c>
      <c r="S558">
        <f t="shared" si="272"/>
        <v>3.6547061137683641E-5</v>
      </c>
      <c r="T558" s="41">
        <f t="shared" si="273"/>
        <v>1.4325731090420019E-4</v>
      </c>
      <c r="U558" s="42">
        <f t="shared" si="292"/>
        <v>6.5585528564630166E-2</v>
      </c>
      <c r="V558" s="42">
        <f t="shared" si="293"/>
        <v>0.45611695962298254</v>
      </c>
      <c r="W558" s="42">
        <f t="shared" si="294"/>
        <v>0.45243436729797865</v>
      </c>
      <c r="X558" s="42">
        <f t="shared" si="295"/>
        <v>3.6825923250038972E-3</v>
      </c>
      <c r="Y558" s="42">
        <f t="shared" si="269"/>
        <v>2.2084521730316442E-3</v>
      </c>
      <c r="Z558" s="10">
        <f t="shared" si="296"/>
        <v>15.415982326434234</v>
      </c>
      <c r="AA558">
        <f t="shared" si="274"/>
        <v>5084990.7548611583</v>
      </c>
      <c r="AB558" s="10">
        <f t="shared" si="275"/>
        <v>5.0849907548611579</v>
      </c>
      <c r="AC558" s="10">
        <f t="shared" si="276"/>
        <v>4.9839907548611579</v>
      </c>
      <c r="AD558" s="3">
        <f t="shared" si="277"/>
        <v>722.84129874708606</v>
      </c>
      <c r="AI558" s="94">
        <f t="shared" si="278"/>
        <v>0.45243436729797865</v>
      </c>
    </row>
    <row r="559" spans="2:35">
      <c r="B559" s="39">
        <f t="shared" si="279"/>
        <v>531</v>
      </c>
      <c r="C559" s="42">
        <f t="shared" si="280"/>
        <v>3.5272661870466746</v>
      </c>
      <c r="D559" s="10">
        <f t="shared" si="281"/>
        <v>2.0127338129528543</v>
      </c>
      <c r="E559" s="40">
        <f t="shared" si="282"/>
        <v>27.05453237409429</v>
      </c>
      <c r="F559" s="40">
        <f t="shared" si="283"/>
        <v>31.08</v>
      </c>
      <c r="G559" s="3">
        <f t="shared" si="284"/>
        <v>198.18187050363039</v>
      </c>
      <c r="H559" s="3">
        <f t="shared" si="285"/>
        <v>81.256230789298584</v>
      </c>
      <c r="I559">
        <f t="shared" si="270"/>
        <v>8.1256230789298584E-5</v>
      </c>
      <c r="J559" s="4">
        <f t="shared" si="286"/>
        <v>574.87039654675743</v>
      </c>
      <c r="K559" s="40">
        <f t="shared" si="287"/>
        <v>7.0747854159938175</v>
      </c>
      <c r="L559" s="40">
        <f t="shared" si="271"/>
        <v>0</v>
      </c>
      <c r="M559" s="10">
        <f t="shared" si="288"/>
        <v>5.0849907548611579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13.87671314558567</v>
      </c>
      <c r="Q559" s="42">
        <f t="shared" si="290"/>
        <v>0.2576288686984235</v>
      </c>
      <c r="R559" s="4">
        <f t="shared" si="291"/>
        <v>36425.399709255558</v>
      </c>
      <c r="S559">
        <f t="shared" si="272"/>
        <v>3.642539970925556E-5</v>
      </c>
      <c r="T559" s="41">
        <f t="shared" si="273"/>
        <v>1.4337897233262828E-4</v>
      </c>
      <c r="U559" s="42">
        <f t="shared" si="292"/>
        <v>6.5367201048244561E-2</v>
      </c>
      <c r="V559" s="42">
        <f t="shared" si="293"/>
        <v>0.45609086211307781</v>
      </c>
      <c r="W559" s="42">
        <f t="shared" si="294"/>
        <v>0.45241123911777531</v>
      </c>
      <c r="X559" s="42">
        <f t="shared" si="295"/>
        <v>3.6796229953025006E-3</v>
      </c>
      <c r="Y559" s="42">
        <f t="shared" si="269"/>
        <v>2.2102135829096623E-3</v>
      </c>
      <c r="Z559" s="10">
        <f t="shared" si="296"/>
        <v>15.415186389968923</v>
      </c>
      <c r="AA559">
        <f t="shared" si="274"/>
        <v>5084733.4284125045</v>
      </c>
      <c r="AB559" s="10">
        <f t="shared" si="275"/>
        <v>5.0847334284125045</v>
      </c>
      <c r="AC559" s="10">
        <f t="shared" si="276"/>
        <v>4.9837334284125046</v>
      </c>
      <c r="AD559" s="3">
        <f t="shared" si="277"/>
        <v>722.80397801486652</v>
      </c>
      <c r="AI559" s="94">
        <f t="shared" si="278"/>
        <v>0.45241123911777531</v>
      </c>
    </row>
    <row r="560" spans="2:35">
      <c r="B560" s="39">
        <f t="shared" si="279"/>
        <v>532</v>
      </c>
      <c r="C560" s="42">
        <f t="shared" si="280"/>
        <v>3.5339088728979866</v>
      </c>
      <c r="D560" s="10">
        <f t="shared" si="281"/>
        <v>2.0060911271015414</v>
      </c>
      <c r="E560" s="40">
        <f t="shared" si="282"/>
        <v>27.067817745796916</v>
      </c>
      <c r="F560" s="40">
        <f t="shared" si="283"/>
        <v>31.08</v>
      </c>
      <c r="G560" s="3">
        <f t="shared" si="284"/>
        <v>198.1287290168199</v>
      </c>
      <c r="H560" s="3">
        <f t="shared" si="285"/>
        <v>81.256230789298584</v>
      </c>
      <c r="I560">
        <f t="shared" si="270"/>
        <v>8.1256230789298584E-5</v>
      </c>
      <c r="J560" s="4">
        <f t="shared" si="286"/>
        <v>575.43512573831902</v>
      </c>
      <c r="K560" s="40">
        <f t="shared" si="287"/>
        <v>7.0817353961501199</v>
      </c>
      <c r="L560" s="40">
        <f t="shared" si="271"/>
        <v>0</v>
      </c>
      <c r="M560" s="10">
        <f t="shared" si="288"/>
        <v>5.0847334284125045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13.876489129586805</v>
      </c>
      <c r="Q560" s="42">
        <f t="shared" si="290"/>
        <v>0.25810756945545782</v>
      </c>
      <c r="R560" s="4">
        <f t="shared" si="291"/>
        <v>36303.743341807036</v>
      </c>
      <c r="S560">
        <f t="shared" si="272"/>
        <v>3.6303743341807034E-5</v>
      </c>
      <c r="T560" s="41">
        <f t="shared" si="273"/>
        <v>1.435006287000768E-4</v>
      </c>
      <c r="U560" s="42">
        <f t="shared" si="292"/>
        <v>6.514888261403981E-2</v>
      </c>
      <c r="V560" s="42">
        <f t="shared" si="293"/>
        <v>0.45606452673543035</v>
      </c>
      <c r="W560" s="42">
        <f t="shared" si="294"/>
        <v>0.45238788085263815</v>
      </c>
      <c r="X560" s="42">
        <f t="shared" si="295"/>
        <v>3.6766458827922066E-3</v>
      </c>
      <c r="Y560" s="42">
        <f t="shared" si="269"/>
        <v>2.2119735960771021E-3</v>
      </c>
      <c r="Z560" s="10">
        <f t="shared" si="296"/>
        <v>15.414382613613721</v>
      </c>
      <c r="AA560">
        <f t="shared" si="274"/>
        <v>5084473.5673255837</v>
      </c>
      <c r="AB560" s="10">
        <f t="shared" si="275"/>
        <v>5.0844735673255839</v>
      </c>
      <c r="AC560" s="10">
        <f t="shared" si="276"/>
        <v>4.9834735673255839</v>
      </c>
      <c r="AD560" s="3">
        <f t="shared" si="277"/>
        <v>722.76628967738702</v>
      </c>
      <c r="AI560" s="94">
        <f t="shared" si="278"/>
        <v>0.45238788085263815</v>
      </c>
    </row>
    <row r="561" spans="2:35">
      <c r="B561" s="39">
        <f t="shared" si="279"/>
        <v>533</v>
      </c>
      <c r="C561" s="42">
        <f t="shared" si="280"/>
        <v>3.5405515587492986</v>
      </c>
      <c r="D561" s="10">
        <f t="shared" si="281"/>
        <v>1.9994484412502285</v>
      </c>
      <c r="E561" s="40">
        <f t="shared" si="282"/>
        <v>27.081103117499541</v>
      </c>
      <c r="F561" s="40">
        <f t="shared" si="283"/>
        <v>31.08</v>
      </c>
      <c r="G561" s="3">
        <f t="shared" si="284"/>
        <v>198.07558753000941</v>
      </c>
      <c r="H561" s="3">
        <f t="shared" si="285"/>
        <v>81.256230789298584</v>
      </c>
      <c r="I561">
        <f t="shared" si="270"/>
        <v>8.1256230789298584E-5</v>
      </c>
      <c r="J561" s="4">
        <f t="shared" si="286"/>
        <v>576.00013217716196</v>
      </c>
      <c r="K561" s="40">
        <f t="shared" si="287"/>
        <v>7.0886887883189997</v>
      </c>
      <c r="L561" s="40">
        <f t="shared" si="271"/>
        <v>0</v>
      </c>
      <c r="M561" s="10">
        <f t="shared" si="288"/>
        <v>5.0844735673255839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13.876262899219046</v>
      </c>
      <c r="Q561" s="42">
        <f t="shared" si="290"/>
        <v>0.25858627801694567</v>
      </c>
      <c r="R561" s="4">
        <f t="shared" si="291"/>
        <v>36182.09207953811</v>
      </c>
      <c r="S561">
        <f t="shared" si="272"/>
        <v>3.6182092079538107E-5</v>
      </c>
      <c r="T561" s="41">
        <f t="shared" si="273"/>
        <v>1.4362227996234572E-4</v>
      </c>
      <c r="U561" s="42">
        <f t="shared" si="292"/>
        <v>6.4930573341335118E-2</v>
      </c>
      <c r="V561" s="42">
        <f t="shared" si="293"/>
        <v>0.45603795350176252</v>
      </c>
      <c r="W561" s="42">
        <f t="shared" si="294"/>
        <v>0.45236429251106314</v>
      </c>
      <c r="X561" s="42">
        <f t="shared" si="295"/>
        <v>3.6736609906993789E-3</v>
      </c>
      <c r="Y561" s="42">
        <f t="shared" si="269"/>
        <v>2.2137322090453539E-3</v>
      </c>
      <c r="Z561" s="10">
        <f t="shared" si="296"/>
        <v>15.41357099765956</v>
      </c>
      <c r="AA561">
        <f t="shared" si="274"/>
        <v>5084211.1716944538</v>
      </c>
      <c r="AB561" s="10">
        <f t="shared" si="275"/>
        <v>5.084211171694454</v>
      </c>
      <c r="AC561" s="10">
        <f t="shared" si="276"/>
        <v>4.983211171694454</v>
      </c>
      <c r="AD561" s="3">
        <f t="shared" si="277"/>
        <v>722.7282337482892</v>
      </c>
      <c r="AI561" s="94">
        <f t="shared" si="278"/>
        <v>0.45236429251106314</v>
      </c>
    </row>
    <row r="562" spans="2:35">
      <c r="B562" s="39">
        <f t="shared" si="279"/>
        <v>534</v>
      </c>
      <c r="C562" s="42">
        <f t="shared" si="280"/>
        <v>3.5471942446006106</v>
      </c>
      <c r="D562" s="10">
        <f t="shared" si="281"/>
        <v>1.9928057553989156</v>
      </c>
      <c r="E562" s="40">
        <f t="shared" si="282"/>
        <v>27.094388489202167</v>
      </c>
      <c r="F562" s="40">
        <f t="shared" si="283"/>
        <v>31.08</v>
      </c>
      <c r="G562" s="3">
        <f t="shared" si="284"/>
        <v>198.02244604319893</v>
      </c>
      <c r="H562" s="3">
        <f t="shared" si="285"/>
        <v>81.256230789298584</v>
      </c>
      <c r="I562">
        <f t="shared" si="270"/>
        <v>8.1256230789298584E-5</v>
      </c>
      <c r="J562" s="4">
        <f t="shared" si="286"/>
        <v>576.5654158632866</v>
      </c>
      <c r="K562" s="40">
        <f t="shared" si="287"/>
        <v>7.0956455925004596</v>
      </c>
      <c r="L562" s="40">
        <f t="shared" si="271"/>
        <v>0</v>
      </c>
      <c r="M562" s="10">
        <f t="shared" si="288"/>
        <v>5.084211171694454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13.876034454333212</v>
      </c>
      <c r="Q562" s="42">
        <f t="shared" si="290"/>
        <v>0.25906499445954123</v>
      </c>
      <c r="R562" s="4">
        <f t="shared" si="291"/>
        <v>36060.44596664876</v>
      </c>
      <c r="S562">
        <f t="shared" si="272"/>
        <v>3.6060445966648759E-5</v>
      </c>
      <c r="T562" s="41">
        <f t="shared" si="273"/>
        <v>1.4374392607523507E-4</v>
      </c>
      <c r="U562" s="42">
        <f t="shared" si="292"/>
        <v>6.4712273309449522E-2</v>
      </c>
      <c r="V562" s="42">
        <f t="shared" si="293"/>
        <v>0.4560111424249208</v>
      </c>
      <c r="W562" s="42">
        <f t="shared" si="294"/>
        <v>0.45234047410158817</v>
      </c>
      <c r="X562" s="42">
        <f t="shared" si="295"/>
        <v>3.6706683233326265E-3</v>
      </c>
      <c r="Y562" s="42">
        <f t="shared" si="269"/>
        <v>2.2154894183270481E-3</v>
      </c>
      <c r="Z562" s="10">
        <f t="shared" si="296"/>
        <v>15.412751542402345</v>
      </c>
      <c r="AA562">
        <f t="shared" si="274"/>
        <v>5083946.2416147804</v>
      </c>
      <c r="AB562" s="10">
        <f t="shared" si="275"/>
        <v>5.0839462416147807</v>
      </c>
      <c r="AC562" s="10">
        <f t="shared" si="276"/>
        <v>4.9829462416147807</v>
      </c>
      <c r="AD562" s="3">
        <f t="shared" si="277"/>
        <v>722.6898102414475</v>
      </c>
      <c r="AI562" s="94">
        <f t="shared" si="278"/>
        <v>0.45234047410158817</v>
      </c>
    </row>
    <row r="563" spans="2:35">
      <c r="B563" s="39">
        <f t="shared" si="279"/>
        <v>535</v>
      </c>
      <c r="C563" s="42">
        <f t="shared" si="280"/>
        <v>3.5538369304519226</v>
      </c>
      <c r="D563" s="10">
        <f t="shared" si="281"/>
        <v>1.9861630695476027</v>
      </c>
      <c r="E563" s="40">
        <f t="shared" si="282"/>
        <v>27.107673860904793</v>
      </c>
      <c r="F563" s="40">
        <f t="shared" si="283"/>
        <v>31.08</v>
      </c>
      <c r="G563" s="3">
        <f t="shared" si="284"/>
        <v>197.96930455638844</v>
      </c>
      <c r="H563" s="3">
        <f t="shared" si="285"/>
        <v>81.256230789298584</v>
      </c>
      <c r="I563">
        <f t="shared" si="270"/>
        <v>8.1256230789298584E-5</v>
      </c>
      <c r="J563" s="4">
        <f t="shared" si="286"/>
        <v>577.13097679669283</v>
      </c>
      <c r="K563" s="40">
        <f t="shared" si="287"/>
        <v>7.1026058086944976</v>
      </c>
      <c r="L563" s="40">
        <f t="shared" si="271"/>
        <v>0</v>
      </c>
      <c r="M563" s="10">
        <f t="shared" si="288"/>
        <v>5.0839462416147807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13.875803794779241</v>
      </c>
      <c r="Q563" s="42">
        <f t="shared" si="290"/>
        <v>0.25954371885991157</v>
      </c>
      <c r="R563" s="4">
        <f t="shared" si="291"/>
        <v>35938.805047338989</v>
      </c>
      <c r="S563">
        <f t="shared" si="272"/>
        <v>3.5938805047338987E-5</v>
      </c>
      <c r="T563" s="41">
        <f t="shared" si="273"/>
        <v>1.4386556699454484E-4</v>
      </c>
      <c r="U563" s="42">
        <f t="shared" si="292"/>
        <v>6.4493982597702171E-2</v>
      </c>
      <c r="V563" s="42">
        <f t="shared" si="293"/>
        <v>0.45598409351703217</v>
      </c>
      <c r="W563" s="42">
        <f t="shared" si="294"/>
        <v>0.45231642563289715</v>
      </c>
      <c r="X563" s="42">
        <f t="shared" si="295"/>
        <v>3.6676678841350285E-3</v>
      </c>
      <c r="Y563" s="42">
        <f t="shared" si="269"/>
        <v>2.2172452204356381E-3</v>
      </c>
      <c r="Z563" s="10">
        <f t="shared" si="296"/>
        <v>15.41192424814002</v>
      </c>
      <c r="AA563">
        <f t="shared" si="274"/>
        <v>5083678.7771828901</v>
      </c>
      <c r="AB563" s="10">
        <f t="shared" si="275"/>
        <v>5.0836787771828904</v>
      </c>
      <c r="AC563" s="10">
        <f t="shared" si="276"/>
        <v>4.9826787771828904</v>
      </c>
      <c r="AD563" s="3">
        <f t="shared" si="277"/>
        <v>722.65101917083246</v>
      </c>
      <c r="AI563" s="94">
        <f t="shared" si="278"/>
        <v>0.45231642563289715</v>
      </c>
    </row>
    <row r="564" spans="2:35">
      <c r="B564" s="39">
        <f t="shared" si="279"/>
        <v>536</v>
      </c>
      <c r="C564" s="42">
        <f t="shared" si="280"/>
        <v>3.5604796163032346</v>
      </c>
      <c r="D564" s="10">
        <f t="shared" si="281"/>
        <v>1.9795203836962898</v>
      </c>
      <c r="E564" s="40">
        <f t="shared" si="282"/>
        <v>27.120959232607419</v>
      </c>
      <c r="F564" s="40">
        <f t="shared" si="283"/>
        <v>31.08</v>
      </c>
      <c r="G564" s="3">
        <f t="shared" si="284"/>
        <v>197.91616306957795</v>
      </c>
      <c r="H564" s="3">
        <f t="shared" si="285"/>
        <v>81.256230789298584</v>
      </c>
      <c r="I564">
        <f t="shared" si="270"/>
        <v>8.1256230789298584E-5</v>
      </c>
      <c r="J564" s="4">
        <f t="shared" si="286"/>
        <v>577.69681497738054</v>
      </c>
      <c r="K564" s="40">
        <f t="shared" si="287"/>
        <v>7.1095694369011149</v>
      </c>
      <c r="L564" s="40">
        <f t="shared" si="271"/>
        <v>0</v>
      </c>
      <c r="M564" s="10">
        <f t="shared" si="288"/>
        <v>5.0836787771828904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13.875570920405375</v>
      </c>
      <c r="Q564" s="42">
        <f t="shared" si="290"/>
        <v>0.2600224512947365</v>
      </c>
      <c r="R564" s="4">
        <f t="shared" si="291"/>
        <v>35817.169365808797</v>
      </c>
      <c r="S564">
        <f t="shared" si="272"/>
        <v>3.5817169365808798E-5</v>
      </c>
      <c r="T564" s="41">
        <f t="shared" si="273"/>
        <v>1.4398720267607502E-4</v>
      </c>
      <c r="U564" s="42">
        <f t="shared" si="292"/>
        <v>6.4275701285412171E-2</v>
      </c>
      <c r="V564" s="42">
        <f t="shared" si="293"/>
        <v>0.45595680679087885</v>
      </c>
      <c r="W564" s="42">
        <f t="shared" si="294"/>
        <v>0.45229214711373389</v>
      </c>
      <c r="X564" s="42">
        <f t="shared" si="295"/>
        <v>3.6646596771449658E-3</v>
      </c>
      <c r="Y564" s="42">
        <f t="shared" si="269"/>
        <v>2.2189996118856825E-3</v>
      </c>
      <c r="Z564" s="10">
        <f t="shared" si="296"/>
        <v>15.411089115174487</v>
      </c>
      <c r="AA564">
        <f t="shared" si="274"/>
        <v>5083408.7784963865</v>
      </c>
      <c r="AB564" s="10">
        <f t="shared" si="275"/>
        <v>5.0834087784963868</v>
      </c>
      <c r="AC564" s="10">
        <f t="shared" si="276"/>
        <v>4.9824087784963869</v>
      </c>
      <c r="AD564" s="3">
        <f t="shared" si="277"/>
        <v>722.61186055059989</v>
      </c>
      <c r="AI564" s="94">
        <f t="shared" si="278"/>
        <v>0.45229214711373389</v>
      </c>
    </row>
    <row r="565" spans="2:35">
      <c r="B565" s="39">
        <f t="shared" si="279"/>
        <v>537</v>
      </c>
      <c r="C565" s="42">
        <f t="shared" si="280"/>
        <v>3.5671223021545466</v>
      </c>
      <c r="D565" s="10">
        <f t="shared" si="281"/>
        <v>1.9728776978449769</v>
      </c>
      <c r="E565" s="40">
        <f t="shared" si="282"/>
        <v>27.134244604310044</v>
      </c>
      <c r="F565" s="40">
        <f t="shared" si="283"/>
        <v>31.08</v>
      </c>
      <c r="G565" s="3">
        <f t="shared" si="284"/>
        <v>197.86302158276746</v>
      </c>
      <c r="H565" s="3">
        <f t="shared" si="285"/>
        <v>81.256230789298584</v>
      </c>
      <c r="I565">
        <f t="shared" si="270"/>
        <v>8.1256230789298584E-5</v>
      </c>
      <c r="J565" s="4">
        <f t="shared" si="286"/>
        <v>578.26293040534983</v>
      </c>
      <c r="K565" s="40">
        <f t="shared" si="287"/>
        <v>7.1165364771203103</v>
      </c>
      <c r="L565" s="40">
        <f t="shared" si="271"/>
        <v>0</v>
      </c>
      <c r="M565" s="10">
        <f t="shared" si="288"/>
        <v>5.0834087784963868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13.875335831058679</v>
      </c>
      <c r="Q565" s="42">
        <f t="shared" si="290"/>
        <v>0.26050119184070897</v>
      </c>
      <c r="R565" s="4">
        <f t="shared" si="291"/>
        <v>35695.538966258173</v>
      </c>
      <c r="S565">
        <f t="shared" si="272"/>
        <v>3.5695538966258176E-5</v>
      </c>
      <c r="T565" s="41">
        <f t="shared" si="273"/>
        <v>1.4410883307562565E-4</v>
      </c>
      <c r="U565" s="42">
        <f t="shared" si="292"/>
        <v>6.4057429451898601E-2</v>
      </c>
      <c r="V565" s="42">
        <f t="shared" si="293"/>
        <v>0.45592928225912754</v>
      </c>
      <c r="W565" s="42">
        <f t="shared" si="294"/>
        <v>0.45226763855295821</v>
      </c>
      <c r="X565" s="42">
        <f t="shared" si="295"/>
        <v>3.6616437061693374E-3</v>
      </c>
      <c r="Y565" s="42">
        <f t="shared" si="269"/>
        <v>2.2207525891927305E-3</v>
      </c>
      <c r="Z565" s="10">
        <f t="shared" si="296"/>
        <v>15.410246143810772</v>
      </c>
      <c r="AA565">
        <f t="shared" si="274"/>
        <v>5083136.2456538854</v>
      </c>
      <c r="AB565" s="10">
        <f t="shared" si="275"/>
        <v>5.0831362456538853</v>
      </c>
      <c r="AC565" s="10">
        <f t="shared" si="276"/>
        <v>4.9821362456538854</v>
      </c>
      <c r="AD565" s="3">
        <f t="shared" si="277"/>
        <v>722.57233439505228</v>
      </c>
      <c r="AI565" s="94">
        <f t="shared" si="278"/>
        <v>0.45226763855295821</v>
      </c>
    </row>
    <row r="566" spans="2:35">
      <c r="B566" s="39">
        <f t="shared" si="279"/>
        <v>538</v>
      </c>
      <c r="C566" s="42">
        <f t="shared" si="280"/>
        <v>3.5737649880058586</v>
      </c>
      <c r="D566" s="10">
        <f t="shared" si="281"/>
        <v>1.966235011993664</v>
      </c>
      <c r="E566" s="40">
        <f t="shared" si="282"/>
        <v>27.14752997601267</v>
      </c>
      <c r="F566" s="40">
        <f t="shared" si="283"/>
        <v>31.08</v>
      </c>
      <c r="G566" s="3">
        <f t="shared" si="284"/>
        <v>197.80988009595697</v>
      </c>
      <c r="H566" s="3">
        <f t="shared" si="285"/>
        <v>81.256230789298584</v>
      </c>
      <c r="I566">
        <f t="shared" si="270"/>
        <v>8.1256230789298584E-5</v>
      </c>
      <c r="J566" s="4">
        <f t="shared" si="286"/>
        <v>578.82932308060072</v>
      </c>
      <c r="K566" s="40">
        <f t="shared" si="287"/>
        <v>7.123506929352085</v>
      </c>
      <c r="L566" s="40">
        <f t="shared" si="271"/>
        <v>0</v>
      </c>
      <c r="M566" s="10">
        <f t="shared" si="288"/>
        <v>5.0831362456538853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13.875098526584841</v>
      </c>
      <c r="Q566" s="42">
        <f t="shared" si="290"/>
        <v>0.26097994057453489</v>
      </c>
      <c r="R566" s="4">
        <f t="shared" si="291"/>
        <v>35573.913892887147</v>
      </c>
      <c r="S566">
        <f t="shared" si="272"/>
        <v>3.5573913892887148E-5</v>
      </c>
      <c r="T566" s="41">
        <f t="shared" si="273"/>
        <v>1.4423045814899668E-4</v>
      </c>
      <c r="U566" s="42">
        <f t="shared" si="292"/>
        <v>6.3839167176480624E-2</v>
      </c>
      <c r="V566" s="42">
        <f t="shared" si="293"/>
        <v>0.45590151993454942</v>
      </c>
      <c r="W566" s="42">
        <f t="shared" si="294"/>
        <v>0.45224289995952155</v>
      </c>
      <c r="X566" s="42">
        <f t="shared" si="295"/>
        <v>3.6586199750278658E-3</v>
      </c>
      <c r="Y566" s="42">
        <f t="shared" si="269"/>
        <v>2.2225041488733253E-3</v>
      </c>
      <c r="Z566" s="10">
        <f t="shared" si="296"/>
        <v>15.409395334357022</v>
      </c>
      <c r="AA566">
        <f t="shared" si="274"/>
        <v>5082861.1787550105</v>
      </c>
      <c r="AB566" s="10">
        <f t="shared" si="275"/>
        <v>5.0828611787550102</v>
      </c>
      <c r="AC566" s="10">
        <f t="shared" si="276"/>
        <v>4.9818611787550102</v>
      </c>
      <c r="AD566" s="3">
        <f t="shared" si="277"/>
        <v>722.53244071863821</v>
      </c>
      <c r="AI566" s="94">
        <f t="shared" si="278"/>
        <v>0.45224289995952155</v>
      </c>
    </row>
    <row r="567" spans="2:35">
      <c r="B567" s="39">
        <f t="shared" si="279"/>
        <v>539</v>
      </c>
      <c r="C567" s="42">
        <f t="shared" si="280"/>
        <v>3.5804076738571706</v>
      </c>
      <c r="D567" s="10">
        <f t="shared" si="281"/>
        <v>1.9595923261423511</v>
      </c>
      <c r="E567" s="40">
        <f t="shared" si="282"/>
        <v>27.160815347715296</v>
      </c>
      <c r="F567" s="40">
        <f t="shared" si="283"/>
        <v>31.08</v>
      </c>
      <c r="G567" s="3">
        <f t="shared" si="284"/>
        <v>197.75673860914648</v>
      </c>
      <c r="H567" s="3">
        <f t="shared" si="285"/>
        <v>81.256230789298584</v>
      </c>
      <c r="I567">
        <f t="shared" si="270"/>
        <v>8.1256230789298584E-5</v>
      </c>
      <c r="J567" s="4">
        <f t="shared" si="286"/>
        <v>579.39599300313307</v>
      </c>
      <c r="K567" s="40">
        <f t="shared" si="287"/>
        <v>7.1304807935964378</v>
      </c>
      <c r="L567" s="40">
        <f t="shared" si="271"/>
        <v>0</v>
      </c>
      <c r="M567" s="10">
        <f t="shared" si="288"/>
        <v>5.0828611787550102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13.87485900682813</v>
      </c>
      <c r="Q567" s="42">
        <f t="shared" si="290"/>
        <v>0.26145869757293344</v>
      </c>
      <c r="R567" s="4">
        <f t="shared" si="291"/>
        <v>35452.294189895678</v>
      </c>
      <c r="S567">
        <f t="shared" si="272"/>
        <v>3.5452294189895676E-5</v>
      </c>
      <c r="T567" s="41">
        <f t="shared" si="273"/>
        <v>1.4435207785198816E-4</v>
      </c>
      <c r="U567" s="42">
        <f t="shared" si="292"/>
        <v>6.3620914538477291E-2</v>
      </c>
      <c r="V567" s="42">
        <f t="shared" si="293"/>
        <v>0.4558735198302879</v>
      </c>
      <c r="W567" s="42">
        <f t="shared" si="294"/>
        <v>0.45221793134246724</v>
      </c>
      <c r="X567" s="42">
        <f t="shared" si="295"/>
        <v>3.6555884878206601E-3</v>
      </c>
      <c r="Y567" s="42">
        <f t="shared" si="269"/>
        <v>2.2242542874451347E-3</v>
      </c>
      <c r="Z567" s="10">
        <f t="shared" si="296"/>
        <v>15.408536687125352</v>
      </c>
      <c r="AA567">
        <f t="shared" si="274"/>
        <v>5082583.5779006695</v>
      </c>
      <c r="AB567" s="10">
        <f t="shared" si="275"/>
        <v>5.0825835779006692</v>
      </c>
      <c r="AC567" s="10">
        <f t="shared" si="276"/>
        <v>4.9815835779006692</v>
      </c>
      <c r="AD567" s="3">
        <f t="shared" si="277"/>
        <v>722.4921795359927</v>
      </c>
      <c r="AI567" s="94">
        <f t="shared" si="278"/>
        <v>0.45221793134246724</v>
      </c>
    </row>
    <row r="568" spans="2:35">
      <c r="B568" s="39">
        <f t="shared" si="279"/>
        <v>540</v>
      </c>
      <c r="C568" s="42">
        <f t="shared" si="280"/>
        <v>3.5870503597084826</v>
      </c>
      <c r="D568" s="10">
        <f t="shared" si="281"/>
        <v>1.9529496402910382</v>
      </c>
      <c r="E568" s="40">
        <f t="shared" si="282"/>
        <v>27.174100719417922</v>
      </c>
      <c r="F568" s="40">
        <f t="shared" si="283"/>
        <v>31.08</v>
      </c>
      <c r="G568" s="3">
        <f t="shared" si="284"/>
        <v>197.70359712233599</v>
      </c>
      <c r="H568" s="3">
        <f t="shared" si="285"/>
        <v>81.256230789298584</v>
      </c>
      <c r="I568">
        <f t="shared" si="270"/>
        <v>8.1256230789298584E-5</v>
      </c>
      <c r="J568" s="4">
        <f t="shared" si="286"/>
        <v>579.96294017294713</v>
      </c>
      <c r="K568" s="40">
        <f t="shared" si="287"/>
        <v>7.1374580698533707</v>
      </c>
      <c r="L568" s="40">
        <f t="shared" si="271"/>
        <v>0</v>
      </c>
      <c r="M568" s="10">
        <f t="shared" si="288"/>
        <v>5.0825835779006692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13.874617271631665</v>
      </c>
      <c r="Q568" s="42">
        <f t="shared" si="290"/>
        <v>0.2619374629126372</v>
      </c>
      <c r="R568" s="4">
        <f t="shared" si="291"/>
        <v>35330.679901483782</v>
      </c>
      <c r="S568">
        <f t="shared" si="272"/>
        <v>3.5330679901483782E-5</v>
      </c>
      <c r="T568" s="41">
        <f t="shared" si="273"/>
        <v>1.4447369214040006E-4</v>
      </c>
      <c r="U568" s="42">
        <f t="shared" si="292"/>
        <v>6.3402671617207709E-2</v>
      </c>
      <c r="V568" s="42">
        <f t="shared" si="293"/>
        <v>0.45584528195926372</v>
      </c>
      <c r="W568" s="42">
        <f t="shared" si="294"/>
        <v>0.45219273271095495</v>
      </c>
      <c r="X568" s="42">
        <f t="shared" si="295"/>
        <v>3.6525492483087674E-3</v>
      </c>
      <c r="Y568" s="42">
        <f t="shared" si="269"/>
        <v>2.226003001426786E-3</v>
      </c>
      <c r="Z568" s="10">
        <f t="shared" si="296"/>
        <v>15.407670202430683</v>
      </c>
      <c r="AA568">
        <f t="shared" si="274"/>
        <v>5082303.4431926757</v>
      </c>
      <c r="AB568" s="10">
        <f t="shared" si="275"/>
        <v>5.0823034431926759</v>
      </c>
      <c r="AC568" s="10">
        <f t="shared" si="276"/>
        <v>4.9813034431926759</v>
      </c>
      <c r="AD568" s="3">
        <f t="shared" si="277"/>
        <v>722.45155086188186</v>
      </c>
      <c r="AI568" s="94">
        <f t="shared" si="278"/>
        <v>0.45219273271095495</v>
      </c>
    </row>
    <row r="569" spans="2:35">
      <c r="B569" s="39">
        <f t="shared" si="279"/>
        <v>541</v>
      </c>
      <c r="C569" s="42">
        <f t="shared" si="280"/>
        <v>3.5936930455597946</v>
      </c>
      <c r="D569" s="10">
        <f t="shared" si="281"/>
        <v>1.9463069544397253</v>
      </c>
      <c r="E569" s="40">
        <f t="shared" si="282"/>
        <v>27.187386091120548</v>
      </c>
      <c r="F569" s="40">
        <f t="shared" si="283"/>
        <v>31.08</v>
      </c>
      <c r="G569" s="3">
        <f t="shared" si="284"/>
        <v>197.6504556355255</v>
      </c>
      <c r="H569" s="3">
        <f t="shared" si="285"/>
        <v>81.256230789298584</v>
      </c>
      <c r="I569">
        <f t="shared" si="270"/>
        <v>8.1256230789298584E-5</v>
      </c>
      <c r="J569" s="4">
        <f t="shared" si="286"/>
        <v>580.53016459004266</v>
      </c>
      <c r="K569" s="40">
        <f t="shared" si="287"/>
        <v>7.1444387581228819</v>
      </c>
      <c r="L569" s="40">
        <f t="shared" si="271"/>
        <v>0</v>
      </c>
      <c r="M569" s="10">
        <f t="shared" si="288"/>
        <v>5.0823034431926759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13.874373320837075</v>
      </c>
      <c r="Q569" s="42">
        <f t="shared" si="290"/>
        <v>0.26241623667039216</v>
      </c>
      <c r="R569" s="4">
        <f t="shared" si="291"/>
        <v>35209.07107185146</v>
      </c>
      <c r="S569">
        <f t="shared" si="272"/>
        <v>3.5209071071851462E-5</v>
      </c>
      <c r="T569" s="41">
        <f t="shared" si="273"/>
        <v>1.4459530097003236E-4</v>
      </c>
      <c r="U569" s="42">
        <f t="shared" si="292"/>
        <v>6.3184438491991027E-2</v>
      </c>
      <c r="V569" s="42">
        <f t="shared" si="293"/>
        <v>0.45581680633460459</v>
      </c>
      <c r="W569" s="42">
        <f t="shared" si="294"/>
        <v>0.45216730407422651</v>
      </c>
      <c r="X569" s="42">
        <f t="shared" si="295"/>
        <v>3.6495022603780791E-3</v>
      </c>
      <c r="Y569" s="42">
        <f t="shared" si="269"/>
        <v>2.2277502873379227E-3</v>
      </c>
      <c r="Z569" s="10">
        <f t="shared" si="296"/>
        <v>15.406795880591085</v>
      </c>
      <c r="AA569">
        <f t="shared" si="274"/>
        <v>5082020.774733861</v>
      </c>
      <c r="AB569" s="10">
        <f t="shared" si="275"/>
        <v>5.082020774733861</v>
      </c>
      <c r="AC569" s="10">
        <f t="shared" si="276"/>
        <v>4.9810207747338611</v>
      </c>
      <c r="AD569" s="3">
        <f t="shared" si="277"/>
        <v>722.4105547112199</v>
      </c>
      <c r="AI569" s="94">
        <f t="shared" si="278"/>
        <v>0.45216730407422651</v>
      </c>
    </row>
    <row r="570" spans="2:35">
      <c r="B570" s="39">
        <f t="shared" si="279"/>
        <v>542</v>
      </c>
      <c r="C570" s="42">
        <f t="shared" si="280"/>
        <v>3.6003357314111066</v>
      </c>
      <c r="D570" s="10">
        <f t="shared" si="281"/>
        <v>1.9396642685884125</v>
      </c>
      <c r="E570" s="40">
        <f t="shared" si="282"/>
        <v>27.200671462823173</v>
      </c>
      <c r="F570" s="40">
        <f t="shared" si="283"/>
        <v>31.08</v>
      </c>
      <c r="G570" s="3">
        <f t="shared" si="284"/>
        <v>197.59731414871501</v>
      </c>
      <c r="H570" s="3">
        <f t="shared" si="285"/>
        <v>81.256230789298584</v>
      </c>
      <c r="I570">
        <f t="shared" si="270"/>
        <v>8.1256230789298584E-5</v>
      </c>
      <c r="J570" s="4">
        <f t="shared" si="286"/>
        <v>581.09766625441978</v>
      </c>
      <c r="K570" s="40">
        <f t="shared" si="287"/>
        <v>7.1514228584049722</v>
      </c>
      <c r="L570" s="40">
        <f t="shared" si="271"/>
        <v>0</v>
      </c>
      <c r="M570" s="10">
        <f t="shared" si="288"/>
        <v>5.082020774733861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13.874127154284583</v>
      </c>
      <c r="Q570" s="42">
        <f t="shared" si="290"/>
        <v>0.26289501892295791</v>
      </c>
      <c r="R570" s="4">
        <f t="shared" si="291"/>
        <v>35087.467745198694</v>
      </c>
      <c r="S570">
        <f t="shared" si="272"/>
        <v>3.5087467745198691E-5</v>
      </c>
      <c r="T570" s="41">
        <f t="shared" si="273"/>
        <v>1.4471690429668514E-4</v>
      </c>
      <c r="U570" s="42">
        <f t="shared" si="292"/>
        <v>6.2966215242146309E-2</v>
      </c>
      <c r="V570" s="42">
        <f t="shared" si="293"/>
        <v>0.45578809296977146</v>
      </c>
      <c r="W570" s="42">
        <f t="shared" si="294"/>
        <v>0.45214164544161622</v>
      </c>
      <c r="X570" s="42">
        <f t="shared" si="295"/>
        <v>3.6464475281552389E-3</v>
      </c>
      <c r="Y570" s="42">
        <f t="shared" si="269"/>
        <v>2.2294961416993156E-3</v>
      </c>
      <c r="Z570" s="10">
        <f t="shared" si="296"/>
        <v>15.405913721928503</v>
      </c>
      <c r="AA570">
        <f t="shared" si="274"/>
        <v>5081735.572628309</v>
      </c>
      <c r="AB570" s="10">
        <f t="shared" si="275"/>
        <v>5.0817355726283093</v>
      </c>
      <c r="AC570" s="10">
        <f t="shared" si="276"/>
        <v>4.9807355726283093</v>
      </c>
      <c r="AD570" s="3">
        <f t="shared" si="277"/>
        <v>722.36919109910207</v>
      </c>
      <c r="AI570" s="94">
        <f t="shared" si="278"/>
        <v>0.45214164544161622</v>
      </c>
    </row>
    <row r="571" spans="2:35">
      <c r="B571" s="39">
        <f t="shared" si="279"/>
        <v>543</v>
      </c>
      <c r="C571" s="42">
        <f t="shared" si="280"/>
        <v>3.6069784172624186</v>
      </c>
      <c r="D571" s="10">
        <f t="shared" si="281"/>
        <v>1.9330215827370996</v>
      </c>
      <c r="E571" s="40">
        <f t="shared" si="282"/>
        <v>27.213956834525799</v>
      </c>
      <c r="F571" s="40">
        <f t="shared" si="283"/>
        <v>31.08</v>
      </c>
      <c r="G571" s="3">
        <f t="shared" si="284"/>
        <v>197.54417266190453</v>
      </c>
      <c r="H571" s="3">
        <f t="shared" si="285"/>
        <v>81.256230789298584</v>
      </c>
      <c r="I571">
        <f t="shared" si="270"/>
        <v>8.1256230789298584E-5</v>
      </c>
      <c r="J571" s="4">
        <f t="shared" si="286"/>
        <v>581.66544516607837</v>
      </c>
      <c r="K571" s="40">
        <f t="shared" si="287"/>
        <v>7.1584103706996398</v>
      </c>
      <c r="L571" s="40">
        <f t="shared" si="271"/>
        <v>0</v>
      </c>
      <c r="M571" s="10">
        <f t="shared" si="288"/>
        <v>5.0817355726283093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13.873878771813242</v>
      </c>
      <c r="Q571" s="42">
        <f t="shared" si="290"/>
        <v>0.26337380974710778</v>
      </c>
      <c r="R571" s="4">
        <f t="shared" si="291"/>
        <v>34965.869965725513</v>
      </c>
      <c r="S571">
        <f t="shared" si="272"/>
        <v>3.4965869965725511E-5</v>
      </c>
      <c r="T571" s="41">
        <f t="shared" si="273"/>
        <v>1.4483850207615832E-4</v>
      </c>
      <c r="U571" s="42">
        <f t="shared" si="292"/>
        <v>6.2748001946992718E-2</v>
      </c>
      <c r="V571" s="42">
        <f t="shared" si="293"/>
        <v>0.45575914187797384</v>
      </c>
      <c r="W571" s="42">
        <f t="shared" si="294"/>
        <v>0.45211575682257221</v>
      </c>
      <c r="X571" s="42">
        <f t="shared" si="295"/>
        <v>3.6433850554016267E-3</v>
      </c>
      <c r="Y571" s="42">
        <f t="shared" si="269"/>
        <v>2.2312405610326867E-3</v>
      </c>
      <c r="Z571" s="10">
        <f t="shared" si="296"/>
        <v>15.405023726767528</v>
      </c>
      <c r="AA571">
        <f t="shared" si="274"/>
        <v>5081447.8369809631</v>
      </c>
      <c r="AB571" s="10">
        <f t="shared" si="275"/>
        <v>5.0814478369809635</v>
      </c>
      <c r="AC571" s="10">
        <f t="shared" si="276"/>
        <v>4.9804478369809635</v>
      </c>
      <c r="AD571" s="3">
        <f t="shared" si="277"/>
        <v>722.32746004074886</v>
      </c>
      <c r="AI571" s="94">
        <f t="shared" si="278"/>
        <v>0.45211575682257221</v>
      </c>
    </row>
    <row r="572" spans="2:35">
      <c r="B572" s="39">
        <f t="shared" si="279"/>
        <v>544</v>
      </c>
      <c r="C572" s="42">
        <f t="shared" si="280"/>
        <v>3.6136211031137306</v>
      </c>
      <c r="D572" s="10">
        <f t="shared" si="281"/>
        <v>1.9263788968857867</v>
      </c>
      <c r="E572" s="40">
        <f t="shared" si="282"/>
        <v>27.227242206228425</v>
      </c>
      <c r="F572" s="40">
        <f t="shared" si="283"/>
        <v>31.08</v>
      </c>
      <c r="G572" s="3">
        <f t="shared" si="284"/>
        <v>197.49103117509404</v>
      </c>
      <c r="H572" s="3">
        <f t="shared" si="285"/>
        <v>81.256230789298584</v>
      </c>
      <c r="I572">
        <f t="shared" si="270"/>
        <v>8.1256230789298584E-5</v>
      </c>
      <c r="J572" s="4">
        <f t="shared" si="286"/>
        <v>582.23350132501855</v>
      </c>
      <c r="K572" s="40">
        <f t="shared" si="287"/>
        <v>7.1654012950068866</v>
      </c>
      <c r="L572" s="40">
        <f t="shared" si="271"/>
        <v>0</v>
      </c>
      <c r="M572" s="10">
        <f t="shared" si="288"/>
        <v>5.0814478369809635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13.873628173260556</v>
      </c>
      <c r="Q572" s="42">
        <f t="shared" si="290"/>
        <v>0.26385260921962894</v>
      </c>
      <c r="R572" s="4">
        <f t="shared" si="291"/>
        <v>34844.277777631884</v>
      </c>
      <c r="S572">
        <f t="shared" si="272"/>
        <v>3.4844277777631884E-5</v>
      </c>
      <c r="T572" s="41">
        <f t="shared" si="273"/>
        <v>1.4496009426425194E-4</v>
      </c>
      <c r="U572" s="42">
        <f t="shared" si="292"/>
        <v>6.2529798685849292E-2</v>
      </c>
      <c r="V572" s="42">
        <f t="shared" si="293"/>
        <v>0.45572995307295755</v>
      </c>
      <c r="W572" s="42">
        <f t="shared" si="294"/>
        <v>0.45208963822662035</v>
      </c>
      <c r="X572" s="42">
        <f t="shared" si="295"/>
        <v>3.6403148463372004E-3</v>
      </c>
      <c r="Y572" s="42">
        <f t="shared" si="269"/>
        <v>2.2329835418609238E-3</v>
      </c>
      <c r="Z572" s="10">
        <f t="shared" si="296"/>
        <v>15.404125895436806</v>
      </c>
      <c r="AA572">
        <f t="shared" si="274"/>
        <v>5081157.5678980732</v>
      </c>
      <c r="AB572" s="10">
        <f t="shared" si="275"/>
        <v>5.0811575678980736</v>
      </c>
      <c r="AC572" s="10">
        <f t="shared" si="276"/>
        <v>4.9801575678980736</v>
      </c>
      <c r="AD572" s="3">
        <f t="shared" si="277"/>
        <v>722.28536155156974</v>
      </c>
      <c r="AI572" s="94">
        <f t="shared" si="278"/>
        <v>0.45208963822662035</v>
      </c>
    </row>
    <row r="573" spans="2:35">
      <c r="B573" s="39">
        <f t="shared" si="279"/>
        <v>545</v>
      </c>
      <c r="C573" s="42">
        <f t="shared" si="280"/>
        <v>3.6202637889650426</v>
      </c>
      <c r="D573" s="10">
        <f t="shared" si="281"/>
        <v>1.9197362110344738</v>
      </c>
      <c r="E573" s="40">
        <f t="shared" si="282"/>
        <v>27.240527577931051</v>
      </c>
      <c r="F573" s="40">
        <f t="shared" si="283"/>
        <v>31.08</v>
      </c>
      <c r="G573" s="3">
        <f t="shared" si="284"/>
        <v>197.43788968828355</v>
      </c>
      <c r="H573" s="3">
        <f t="shared" si="285"/>
        <v>81.256230789298584</v>
      </c>
      <c r="I573">
        <f t="shared" si="270"/>
        <v>8.1256230789298584E-5</v>
      </c>
      <c r="J573" s="4">
        <f t="shared" si="286"/>
        <v>582.80183473124043</v>
      </c>
      <c r="K573" s="40">
        <f t="shared" si="287"/>
        <v>7.1723956313267143</v>
      </c>
      <c r="L573" s="40">
        <f t="shared" si="271"/>
        <v>0</v>
      </c>
      <c r="M573" s="10">
        <f t="shared" si="288"/>
        <v>5.0811575678980736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13.873375358462896</v>
      </c>
      <c r="Q573" s="42">
        <f t="shared" si="290"/>
        <v>0.26433141741732252</v>
      </c>
      <c r="R573" s="4">
        <f t="shared" si="291"/>
        <v>34722.691225117815</v>
      </c>
      <c r="S573">
        <f t="shared" si="272"/>
        <v>3.4722691225117817E-5</v>
      </c>
      <c r="T573" s="41">
        <f t="shared" si="273"/>
        <v>1.45081680816766E-4</v>
      </c>
      <c r="U573" s="42">
        <f t="shared" si="292"/>
        <v>6.2311605538035171E-2</v>
      </c>
      <c r="V573" s="42">
        <f t="shared" si="293"/>
        <v>0.4557005265681684</v>
      </c>
      <c r="W573" s="42">
        <f t="shared" si="294"/>
        <v>0.45206328966340525</v>
      </c>
      <c r="X573" s="42">
        <f t="shared" si="295"/>
        <v>3.6372369047631414E-3</v>
      </c>
      <c r="Y573" s="42">
        <f t="shared" si="269"/>
        <v>2.2347250807078778E-3</v>
      </c>
      <c r="Z573" s="10">
        <f t="shared" si="296"/>
        <v>15.40322022826763</v>
      </c>
      <c r="AA573">
        <f t="shared" si="274"/>
        <v>5080864.7654867461</v>
      </c>
      <c r="AB573" s="10">
        <f t="shared" si="275"/>
        <v>5.080864765486746</v>
      </c>
      <c r="AC573" s="10">
        <f t="shared" si="276"/>
        <v>4.9798647654867461</v>
      </c>
      <c r="AD573" s="3">
        <f t="shared" si="277"/>
        <v>722.24289564709875</v>
      </c>
      <c r="AI573" s="94">
        <f t="shared" si="278"/>
        <v>0.45206328966340525</v>
      </c>
    </row>
    <row r="574" spans="2:35">
      <c r="B574" s="39">
        <f t="shared" si="279"/>
        <v>546</v>
      </c>
      <c r="C574" s="42">
        <f t="shared" si="280"/>
        <v>3.6269064748163546</v>
      </c>
      <c r="D574" s="10">
        <f t="shared" si="281"/>
        <v>1.9130935251831609</v>
      </c>
      <c r="E574" s="40">
        <f t="shared" si="282"/>
        <v>27.253812949633677</v>
      </c>
      <c r="F574" s="40">
        <f t="shared" si="283"/>
        <v>31.08</v>
      </c>
      <c r="G574" s="3">
        <f t="shared" si="284"/>
        <v>197.38474820147306</v>
      </c>
      <c r="H574" s="3">
        <f t="shared" si="285"/>
        <v>81.256230789298584</v>
      </c>
      <c r="I574">
        <f t="shared" si="270"/>
        <v>8.1256230789298584E-5</v>
      </c>
      <c r="J574" s="4">
        <f t="shared" si="286"/>
        <v>583.37044538474379</v>
      </c>
      <c r="K574" s="40">
        <f t="shared" si="287"/>
        <v>7.1793933796591194</v>
      </c>
      <c r="L574" s="40">
        <f t="shared" si="271"/>
        <v>0</v>
      </c>
      <c r="M574" s="10">
        <f t="shared" si="288"/>
        <v>5.080864765486746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13.873120327255087</v>
      </c>
      <c r="Q574" s="42">
        <f t="shared" si="290"/>
        <v>0.26481023441700369</v>
      </c>
      <c r="R574" s="4">
        <f t="shared" si="291"/>
        <v>34601.110352383301</v>
      </c>
      <c r="S574">
        <f t="shared" si="272"/>
        <v>3.4601110352383301E-5</v>
      </c>
      <c r="T574" s="41">
        <f t="shared" si="273"/>
        <v>1.4520326168950053E-4</v>
      </c>
      <c r="U574" s="42">
        <f t="shared" si="292"/>
        <v>6.2093422582869449E-2</v>
      </c>
      <c r="V574" s="42">
        <f t="shared" si="293"/>
        <v>0.4556708623774966</v>
      </c>
      <c r="W574" s="42">
        <f t="shared" si="294"/>
        <v>0.45203671114264937</v>
      </c>
      <c r="X574" s="42">
        <f t="shared" si="295"/>
        <v>3.6341512348472271E-3</v>
      </c>
      <c r="Y574" s="42">
        <f t="shared" si="269"/>
        <v>2.236465174098535E-3</v>
      </c>
      <c r="Z574" s="10">
        <f t="shared" si="296"/>
        <v>15.402306725595071</v>
      </c>
      <c r="AA574">
        <f t="shared" si="274"/>
        <v>5080569.4298553113</v>
      </c>
      <c r="AB574" s="10">
        <f t="shared" si="275"/>
        <v>5.080569429855311</v>
      </c>
      <c r="AC574" s="10">
        <f t="shared" si="276"/>
        <v>4.979569429855311</v>
      </c>
      <c r="AD574" s="3">
        <f t="shared" si="277"/>
        <v>722.20006234304731</v>
      </c>
      <c r="AI574" s="94">
        <f t="shared" si="278"/>
        <v>0.45203671114264937</v>
      </c>
    </row>
    <row r="575" spans="2:35">
      <c r="B575" s="39">
        <f t="shared" si="279"/>
        <v>547</v>
      </c>
      <c r="C575" s="42">
        <f t="shared" si="280"/>
        <v>3.6335491606676666</v>
      </c>
      <c r="D575" s="10">
        <f t="shared" si="281"/>
        <v>1.906450839331848</v>
      </c>
      <c r="E575" s="40">
        <f t="shared" si="282"/>
        <v>27.267098321336302</v>
      </c>
      <c r="F575" s="40">
        <f t="shared" si="283"/>
        <v>31.08</v>
      </c>
      <c r="G575" s="3">
        <f t="shared" si="284"/>
        <v>197.33160671466257</v>
      </c>
      <c r="H575" s="3">
        <f t="shared" si="285"/>
        <v>81.256230789298584</v>
      </c>
      <c r="I575">
        <f t="shared" si="270"/>
        <v>8.1256230789298584E-5</v>
      </c>
      <c r="J575" s="4">
        <f t="shared" si="286"/>
        <v>583.93933328552873</v>
      </c>
      <c r="K575" s="40">
        <f t="shared" si="287"/>
        <v>7.1863945400041045</v>
      </c>
      <c r="L575" s="40">
        <f t="shared" si="271"/>
        <v>0</v>
      </c>
      <c r="M575" s="10">
        <f t="shared" si="288"/>
        <v>5.080569429855311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13.872863079470747</v>
      </c>
      <c r="Q575" s="42">
        <f t="shared" si="290"/>
        <v>0.26528906029550181</v>
      </c>
      <c r="R575" s="4">
        <f t="shared" si="291"/>
        <v>34479.535203628358</v>
      </c>
      <c r="S575">
        <f t="shared" si="272"/>
        <v>3.4479535203628357E-5</v>
      </c>
      <c r="T575" s="41">
        <f t="shared" si="273"/>
        <v>1.4532483683825549E-4</v>
      </c>
      <c r="U575" s="42">
        <f t="shared" si="292"/>
        <v>6.1875249899671268E-2</v>
      </c>
      <c r="V575" s="42">
        <f t="shared" si="293"/>
        <v>0.45564096051470226</v>
      </c>
      <c r="W575" s="42">
        <f t="shared" si="294"/>
        <v>0.45200990267418611</v>
      </c>
      <c r="X575" s="42">
        <f t="shared" si="295"/>
        <v>3.6310578405161498E-3</v>
      </c>
      <c r="Y575" s="42">
        <f t="shared" si="269"/>
        <v>2.2382038185588976E-3</v>
      </c>
      <c r="Z575" s="10">
        <f t="shared" si="296"/>
        <v>15.401385387757133</v>
      </c>
      <c r="AA575">
        <f t="shared" si="274"/>
        <v>5080271.5611130437</v>
      </c>
      <c r="AB575" s="10">
        <f t="shared" si="275"/>
        <v>5.0802715611130438</v>
      </c>
      <c r="AC575" s="10">
        <f t="shared" si="276"/>
        <v>4.9792715611130438</v>
      </c>
      <c r="AD575" s="3">
        <f t="shared" si="277"/>
        <v>722.15686165526381</v>
      </c>
      <c r="AI575" s="94">
        <f t="shared" si="278"/>
        <v>0.45200990267418611</v>
      </c>
    </row>
    <row r="576" spans="2:35">
      <c r="B576" s="39">
        <f t="shared" si="279"/>
        <v>548</v>
      </c>
      <c r="C576" s="42">
        <f t="shared" si="280"/>
        <v>3.6401918465189786</v>
      </c>
      <c r="D576" s="10">
        <f t="shared" si="281"/>
        <v>1.8998081534805351</v>
      </c>
      <c r="E576" s="40">
        <f t="shared" si="282"/>
        <v>27.280383693038928</v>
      </c>
      <c r="F576" s="40">
        <f t="shared" si="283"/>
        <v>31.08</v>
      </c>
      <c r="G576" s="3">
        <f t="shared" si="284"/>
        <v>197.27846522785208</v>
      </c>
      <c r="H576" s="3">
        <f t="shared" si="285"/>
        <v>81.256230789298584</v>
      </c>
      <c r="I576">
        <f t="shared" si="270"/>
        <v>8.1256230789298584E-5</v>
      </c>
      <c r="J576" s="4">
        <f t="shared" si="286"/>
        <v>584.50849843359515</v>
      </c>
      <c r="K576" s="40">
        <f t="shared" si="287"/>
        <v>7.1933991123616661</v>
      </c>
      <c r="L576" s="40">
        <f t="shared" si="271"/>
        <v>0</v>
      </c>
      <c r="M576" s="10">
        <f t="shared" si="288"/>
        <v>5.0802715611130438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13.872603614942026</v>
      </c>
      <c r="Q576" s="42">
        <f t="shared" si="290"/>
        <v>0.26576789512966065</v>
      </c>
      <c r="R576" s="4">
        <f t="shared" si="291"/>
        <v>34357.965823052975</v>
      </c>
      <c r="S576">
        <f t="shared" si="272"/>
        <v>3.4357965823052973E-5</v>
      </c>
      <c r="T576" s="41">
        <f t="shared" si="273"/>
        <v>1.4544640621883085E-4</v>
      </c>
      <c r="U576" s="42">
        <f t="shared" si="292"/>
        <v>6.1657087567759714E-2</v>
      </c>
      <c r="V576" s="42">
        <f t="shared" si="293"/>
        <v>0.45561082099383565</v>
      </c>
      <c r="W576" s="42">
        <f t="shared" si="294"/>
        <v>0.45198286426793455</v>
      </c>
      <c r="X576" s="42">
        <f t="shared" si="295"/>
        <v>3.6279567259011047E-3</v>
      </c>
      <c r="Y576" s="42">
        <f t="shared" si="269"/>
        <v>2.2399410106160797E-3</v>
      </c>
      <c r="Z576" s="10">
        <f t="shared" si="296"/>
        <v>15.400456215095373</v>
      </c>
      <c r="AA576">
        <f t="shared" si="274"/>
        <v>5079971.1593703702</v>
      </c>
      <c r="AB576" s="10">
        <f t="shared" si="275"/>
        <v>5.0799711593703698</v>
      </c>
      <c r="AC576" s="10">
        <f t="shared" si="276"/>
        <v>4.9789711593703698</v>
      </c>
      <c r="AD576" s="3">
        <f t="shared" si="277"/>
        <v>722.11329359976367</v>
      </c>
      <c r="AI576" s="94">
        <f t="shared" si="278"/>
        <v>0.45198286426793455</v>
      </c>
    </row>
    <row r="577" spans="2:35">
      <c r="B577" s="39">
        <f t="shared" si="279"/>
        <v>549</v>
      </c>
      <c r="C577" s="42">
        <f t="shared" si="280"/>
        <v>3.6468345323702906</v>
      </c>
      <c r="D577" s="10">
        <f t="shared" si="281"/>
        <v>1.8931654676292222</v>
      </c>
      <c r="E577" s="40">
        <f t="shared" si="282"/>
        <v>27.293669064741554</v>
      </c>
      <c r="F577" s="40">
        <f t="shared" si="283"/>
        <v>31.08</v>
      </c>
      <c r="G577" s="3">
        <f t="shared" si="284"/>
        <v>197.22532374104159</v>
      </c>
      <c r="H577" s="3">
        <f t="shared" si="285"/>
        <v>81.256230789298584</v>
      </c>
      <c r="I577">
        <f t="shared" si="270"/>
        <v>8.1256230789298584E-5</v>
      </c>
      <c r="J577" s="4">
        <f t="shared" si="286"/>
        <v>585.07794082894316</v>
      </c>
      <c r="K577" s="40">
        <f t="shared" si="287"/>
        <v>7.2004070967318077</v>
      </c>
      <c r="L577" s="40">
        <f t="shared" si="271"/>
        <v>0</v>
      </c>
      <c r="M577" s="10">
        <f t="shared" si="288"/>
        <v>5.0799711593703698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13.872341933499793</v>
      </c>
      <c r="Q577" s="42">
        <f t="shared" si="290"/>
        <v>0.26624673899633833</v>
      </c>
      <c r="R577" s="4">
        <f t="shared" si="291"/>
        <v>34236.402254857159</v>
      </c>
      <c r="S577">
        <f t="shared" si="272"/>
        <v>3.4236402254857159E-5</v>
      </c>
      <c r="T577" s="41">
        <f t="shared" si="273"/>
        <v>1.4556796978702668E-4</v>
      </c>
      <c r="U577" s="42">
        <f t="shared" si="292"/>
        <v>6.1438935666453906E-2</v>
      </c>
      <c r="V577" s="42">
        <f t="shared" si="293"/>
        <v>0.45558044382899016</v>
      </c>
      <c r="W577" s="42">
        <f t="shared" si="294"/>
        <v>0.4519555959339186</v>
      </c>
      <c r="X577" s="42">
        <f t="shared" si="295"/>
        <v>3.624847895071559E-3</v>
      </c>
      <c r="Y577" s="42">
        <f t="shared" si="269"/>
        <v>2.241676746798274E-3</v>
      </c>
      <c r="Z577" s="10">
        <f t="shared" si="296"/>
        <v>15.399519207954611</v>
      </c>
      <c r="AA577">
        <f t="shared" si="274"/>
        <v>5079668.224738772</v>
      </c>
      <c r="AB577" s="10">
        <f t="shared" si="275"/>
        <v>5.0796682247387723</v>
      </c>
      <c r="AC577" s="10">
        <f t="shared" si="276"/>
        <v>4.9786682247387724</v>
      </c>
      <c r="AD577" s="3">
        <f t="shared" si="277"/>
        <v>722.0693581927153</v>
      </c>
      <c r="AI577" s="94">
        <f t="shared" si="278"/>
        <v>0.4519555959339186</v>
      </c>
    </row>
    <row r="578" spans="2:35">
      <c r="B578" s="39">
        <f t="shared" si="279"/>
        <v>550</v>
      </c>
      <c r="C578" s="42">
        <f t="shared" si="280"/>
        <v>3.6534772182216027</v>
      </c>
      <c r="D578" s="10">
        <f t="shared" si="281"/>
        <v>1.8865227817779093</v>
      </c>
      <c r="E578" s="40">
        <f t="shared" si="282"/>
        <v>27.30695443644418</v>
      </c>
      <c r="F578" s="40">
        <f t="shared" si="283"/>
        <v>31.08</v>
      </c>
      <c r="G578" s="3">
        <f t="shared" si="284"/>
        <v>197.1721822542311</v>
      </c>
      <c r="H578" s="3">
        <f t="shared" si="285"/>
        <v>81.256230789298584</v>
      </c>
      <c r="I578">
        <f t="shared" si="270"/>
        <v>8.1256230789298584E-5</v>
      </c>
      <c r="J578" s="4">
        <f t="shared" si="286"/>
        <v>585.64766047157275</v>
      </c>
      <c r="K578" s="40">
        <f t="shared" si="287"/>
        <v>7.2074184931145284</v>
      </c>
      <c r="L578" s="40">
        <f t="shared" si="271"/>
        <v>0</v>
      </c>
      <c r="M578" s="10">
        <f t="shared" si="288"/>
        <v>5.0796682247387723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13.872078034973562</v>
      </c>
      <c r="Q578" s="42">
        <f t="shared" si="290"/>
        <v>0.26672559197240758</v>
      </c>
      <c r="R578" s="4">
        <f t="shared" si="291"/>
        <v>34114.84454324087</v>
      </c>
      <c r="S578">
        <f t="shared" si="272"/>
        <v>3.4114844543240868E-5</v>
      </c>
      <c r="T578" s="41">
        <f t="shared" si="273"/>
        <v>1.4568952749864297E-4</v>
      </c>
      <c r="U578" s="42">
        <f t="shared" si="292"/>
        <v>6.1220794275072897E-2</v>
      </c>
      <c r="V578" s="42">
        <f t="shared" si="293"/>
        <v>0.45554982903449659</v>
      </c>
      <c r="W578" s="42">
        <f t="shared" si="294"/>
        <v>0.45192809768225761</v>
      </c>
      <c r="X578" s="42">
        <f t="shared" si="295"/>
        <v>3.6217313522389771E-3</v>
      </c>
      <c r="Y578" s="42">
        <f t="shared" si="269"/>
        <v>2.243411023634817E-3</v>
      </c>
      <c r="Z578" s="10">
        <f t="shared" si="296"/>
        <v>15.398574366683381</v>
      </c>
      <c r="AA578">
        <f t="shared" si="274"/>
        <v>5079362.757330928</v>
      </c>
      <c r="AB578" s="10">
        <f t="shared" si="275"/>
        <v>5.0793627573309283</v>
      </c>
      <c r="AC578" s="10">
        <f t="shared" si="276"/>
        <v>4.9783627573309284</v>
      </c>
      <c r="AD578" s="3">
        <f t="shared" si="277"/>
        <v>722.02505545046097</v>
      </c>
      <c r="AI578" s="94">
        <f t="shared" si="278"/>
        <v>0.45192809768225761</v>
      </c>
    </row>
    <row r="579" spans="2:35">
      <c r="B579" s="39">
        <f t="shared" si="279"/>
        <v>551</v>
      </c>
      <c r="C579" s="42">
        <f t="shared" si="280"/>
        <v>3.6601199040729147</v>
      </c>
      <c r="D579" s="10">
        <f t="shared" si="281"/>
        <v>1.8798800959265964</v>
      </c>
      <c r="E579" s="40">
        <f t="shared" si="282"/>
        <v>27.320239808146805</v>
      </c>
      <c r="F579" s="40">
        <f t="shared" si="283"/>
        <v>31.08</v>
      </c>
      <c r="G579" s="3">
        <f t="shared" si="284"/>
        <v>197.11904076742061</v>
      </c>
      <c r="H579" s="3">
        <f t="shared" si="285"/>
        <v>81.256230789298584</v>
      </c>
      <c r="I579">
        <f t="shared" si="270"/>
        <v>8.1256230789298584E-5</v>
      </c>
      <c r="J579" s="4">
        <f t="shared" si="286"/>
        <v>586.21765736148393</v>
      </c>
      <c r="K579" s="40">
        <f t="shared" si="287"/>
        <v>7.2144333015098283</v>
      </c>
      <c r="L579" s="40">
        <f t="shared" si="271"/>
        <v>0</v>
      </c>
      <c r="M579" s="10">
        <f t="shared" si="288"/>
        <v>5.0793627573309283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13.871811919191588</v>
      </c>
      <c r="Q579" s="42">
        <f t="shared" si="290"/>
        <v>0.2672044541347558</v>
      </c>
      <c r="R579" s="4">
        <f t="shared" si="291"/>
        <v>33993.292732404145</v>
      </c>
      <c r="S579">
        <f t="shared" si="272"/>
        <v>3.3993292732404145E-5</v>
      </c>
      <c r="T579" s="41">
        <f t="shared" si="273"/>
        <v>1.458110793094797E-4</v>
      </c>
      <c r="U579" s="42">
        <f t="shared" si="292"/>
        <v>6.1002663472935856E-2</v>
      </c>
      <c r="V579" s="42">
        <f t="shared" si="293"/>
        <v>0.45551897662447338</v>
      </c>
      <c r="W579" s="42">
        <f t="shared" si="294"/>
        <v>0.45190036952317991</v>
      </c>
      <c r="X579" s="42">
        <f t="shared" si="295"/>
        <v>3.6186071012934695E-3</v>
      </c>
      <c r="Y579" s="42">
        <f t="shared" si="269"/>
        <v>2.2451438376560311E-3</v>
      </c>
      <c r="Z579" s="10">
        <f t="shared" si="296"/>
        <v>15.397621691632773</v>
      </c>
      <c r="AA579">
        <f t="shared" si="274"/>
        <v>5079054.7572603468</v>
      </c>
      <c r="AB579" s="10">
        <f t="shared" si="275"/>
        <v>5.0790547572603471</v>
      </c>
      <c r="AC579" s="10">
        <f t="shared" si="276"/>
        <v>4.9780547572603471</v>
      </c>
      <c r="AD579" s="3">
        <f t="shared" si="277"/>
        <v>721.98038538946287</v>
      </c>
      <c r="AI579" s="94">
        <f t="shared" si="278"/>
        <v>0.45190036952317991</v>
      </c>
    </row>
    <row r="580" spans="2:35">
      <c r="B580" s="39">
        <f t="shared" si="279"/>
        <v>552</v>
      </c>
      <c r="C580" s="42">
        <f t="shared" si="280"/>
        <v>3.6667625899242267</v>
      </c>
      <c r="D580" s="10">
        <f t="shared" si="281"/>
        <v>1.8732374100752835</v>
      </c>
      <c r="E580" s="40">
        <f t="shared" si="282"/>
        <v>27.333525179849431</v>
      </c>
      <c r="F580" s="40">
        <f t="shared" si="283"/>
        <v>31.08</v>
      </c>
      <c r="G580" s="3">
        <f t="shared" si="284"/>
        <v>197.06589928061013</v>
      </c>
      <c r="H580" s="3">
        <f t="shared" si="285"/>
        <v>81.256230789298584</v>
      </c>
      <c r="I580">
        <f t="shared" si="270"/>
        <v>8.1256230789298584E-5</v>
      </c>
      <c r="J580" s="4">
        <f t="shared" si="286"/>
        <v>586.78793149867658</v>
      </c>
      <c r="K580" s="40">
        <f t="shared" si="287"/>
        <v>7.2214515219177056</v>
      </c>
      <c r="L580" s="40">
        <f t="shared" si="271"/>
        <v>0</v>
      </c>
      <c r="M580" s="10">
        <f t="shared" si="288"/>
        <v>5.0790547572603471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13.871543585980573</v>
      </c>
      <c r="Q580" s="42">
        <f t="shared" si="290"/>
        <v>0.26768332556028523</v>
      </c>
      <c r="R580" s="4">
        <f t="shared" si="291"/>
        <v>33871.746866546979</v>
      </c>
      <c r="S580">
        <f t="shared" si="272"/>
        <v>3.3871746866546976E-5</v>
      </c>
      <c r="T580" s="41">
        <f t="shared" si="273"/>
        <v>1.4593262517533686E-4</v>
      </c>
      <c r="U580" s="42">
        <f t="shared" si="292"/>
        <v>6.0784543339361875E-2</v>
      </c>
      <c r="V580" s="42">
        <f t="shared" si="293"/>
        <v>0.45548788661346495</v>
      </c>
      <c r="W580" s="42">
        <f t="shared" si="294"/>
        <v>0.45187241146698887</v>
      </c>
      <c r="X580" s="42">
        <f t="shared" si="295"/>
        <v>3.6154751464760881E-3</v>
      </c>
      <c r="Y580" s="42">
        <f t="shared" si="269"/>
        <v>2.2468751853933905E-3</v>
      </c>
      <c r="Z580" s="10">
        <f t="shared" si="296"/>
        <v>15.396661183157558</v>
      </c>
      <c r="AA580">
        <f t="shared" si="274"/>
        <v>5078744.2246417264</v>
      </c>
      <c r="AB580" s="10">
        <f t="shared" si="275"/>
        <v>5.078744224641726</v>
      </c>
      <c r="AC580" s="10">
        <f t="shared" si="276"/>
        <v>4.9777442246417261</v>
      </c>
      <c r="AD580" s="3">
        <f t="shared" si="277"/>
        <v>721.93534802635622</v>
      </c>
      <c r="AI580" s="94">
        <f t="shared" si="278"/>
        <v>0.45187241146698887</v>
      </c>
    </row>
    <row r="581" spans="2:35">
      <c r="B581" s="39">
        <f t="shared" si="279"/>
        <v>553</v>
      </c>
      <c r="C581" s="42">
        <f t="shared" si="280"/>
        <v>3.6734052757755387</v>
      </c>
      <c r="D581" s="10">
        <f t="shared" si="281"/>
        <v>1.8665947242239707</v>
      </c>
      <c r="E581" s="40">
        <f t="shared" si="282"/>
        <v>27.346810551552057</v>
      </c>
      <c r="F581" s="40">
        <f t="shared" si="283"/>
        <v>31.08</v>
      </c>
      <c r="G581" s="3">
        <f t="shared" si="284"/>
        <v>197.01275779379964</v>
      </c>
      <c r="H581" s="3">
        <f t="shared" si="285"/>
        <v>81.256230789298584</v>
      </c>
      <c r="I581">
        <f t="shared" si="270"/>
        <v>8.1256230789298584E-5</v>
      </c>
      <c r="J581" s="4">
        <f t="shared" si="286"/>
        <v>587.35848288315094</v>
      </c>
      <c r="K581" s="40">
        <f t="shared" si="287"/>
        <v>7.2284731543381637</v>
      </c>
      <c r="L581" s="40">
        <f t="shared" si="271"/>
        <v>0</v>
      </c>
      <c r="M581" s="10">
        <f t="shared" si="288"/>
        <v>5.078744224641726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13.871273035165972</v>
      </c>
      <c r="Q581" s="42">
        <f t="shared" si="290"/>
        <v>0.26816220632591298</v>
      </c>
      <c r="R581" s="4">
        <f t="shared" si="291"/>
        <v>33750.206989869344</v>
      </c>
      <c r="S581">
        <f t="shared" si="272"/>
        <v>3.3750206989869344E-5</v>
      </c>
      <c r="T581" s="41">
        <f t="shared" si="273"/>
        <v>1.4605416505201449E-4</v>
      </c>
      <c r="U581" s="42">
        <f t="shared" si="292"/>
        <v>6.0566433953670028E-2</v>
      </c>
      <c r="V581" s="42">
        <f t="shared" si="293"/>
        <v>0.45545655901618437</v>
      </c>
      <c r="W581" s="42">
        <f t="shared" si="294"/>
        <v>0.45184422352409598</v>
      </c>
      <c r="X581" s="42">
        <f t="shared" si="295"/>
        <v>3.6123354920883921E-3</v>
      </c>
      <c r="Y581" s="42">
        <f t="shared" si="269"/>
        <v>2.2486050633795458E-3</v>
      </c>
      <c r="Z581" s="10">
        <f t="shared" si="296"/>
        <v>15.395692841616306</v>
      </c>
      <c r="AA581">
        <f t="shared" si="274"/>
        <v>5078431.1595909912</v>
      </c>
      <c r="AB581" s="10">
        <f t="shared" si="275"/>
        <v>5.0784311595909912</v>
      </c>
      <c r="AC581" s="10">
        <f t="shared" si="276"/>
        <v>4.9774311595909912</v>
      </c>
      <c r="AD581" s="3">
        <f t="shared" si="277"/>
        <v>721.88994337795373</v>
      </c>
      <c r="AI581" s="94">
        <f t="shared" si="278"/>
        <v>0.45184422352409598</v>
      </c>
    </row>
    <row r="582" spans="2:35">
      <c r="B582" s="39">
        <f t="shared" si="279"/>
        <v>554</v>
      </c>
      <c r="C582" s="42">
        <f t="shared" si="280"/>
        <v>3.6800479616268507</v>
      </c>
      <c r="D582" s="10">
        <f t="shared" si="281"/>
        <v>1.8599520383726578</v>
      </c>
      <c r="E582" s="40">
        <f t="shared" si="282"/>
        <v>27.360095923254683</v>
      </c>
      <c r="F582" s="40">
        <f t="shared" si="283"/>
        <v>31.08</v>
      </c>
      <c r="G582" s="3">
        <f t="shared" si="284"/>
        <v>196.95961630698915</v>
      </c>
      <c r="H582" s="3">
        <f t="shared" si="285"/>
        <v>81.256230789298584</v>
      </c>
      <c r="I582">
        <f t="shared" si="270"/>
        <v>8.1256230789298584E-5</v>
      </c>
      <c r="J582" s="4">
        <f t="shared" si="286"/>
        <v>587.92931151490666</v>
      </c>
      <c r="K582" s="40">
        <f t="shared" si="287"/>
        <v>7.2354981987711975</v>
      </c>
      <c r="L582" s="40">
        <f t="shared" si="271"/>
        <v>0</v>
      </c>
      <c r="M582" s="10">
        <f t="shared" si="288"/>
        <v>5.0784311595909912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13.871000266572011</v>
      </c>
      <c r="Q582" s="42">
        <f t="shared" si="290"/>
        <v>0.26864109650857126</v>
      </c>
      <c r="R582" s="4">
        <f t="shared" si="291"/>
        <v>33628.673146571273</v>
      </c>
      <c r="S582">
        <f t="shared" si="272"/>
        <v>3.3628673146571271E-5</v>
      </c>
      <c r="T582" s="41">
        <f t="shared" si="273"/>
        <v>1.4617569889531257E-4</v>
      </c>
      <c r="U582" s="42">
        <f t="shared" si="292"/>
        <v>6.0348335395179468E-2</v>
      </c>
      <c r="V582" s="42">
        <f t="shared" si="293"/>
        <v>0.45542499384704221</v>
      </c>
      <c r="W582" s="42">
        <f t="shared" si="294"/>
        <v>0.45181580570502411</v>
      </c>
      <c r="X582" s="42">
        <f t="shared" si="295"/>
        <v>3.6091881420181049E-3</v>
      </c>
      <c r="Y582" s="42">
        <f t="shared" si="269"/>
        <v>2.2503334681481251E-3</v>
      </c>
      <c r="Z582" s="10">
        <f t="shared" si="296"/>
        <v>15.394716667369988</v>
      </c>
      <c r="AA582">
        <f t="shared" si="274"/>
        <v>5078115.5622248445</v>
      </c>
      <c r="AB582" s="10">
        <f t="shared" si="275"/>
        <v>5.0781155622248448</v>
      </c>
      <c r="AC582" s="10">
        <f t="shared" si="276"/>
        <v>4.9771155622248449</v>
      </c>
      <c r="AD582" s="3">
        <f t="shared" si="277"/>
        <v>721.84417146118119</v>
      </c>
      <c r="AI582" s="94">
        <f t="shared" si="278"/>
        <v>0.45181580570502411</v>
      </c>
    </row>
    <row r="583" spans="2:35">
      <c r="B583" s="39">
        <f t="shared" si="279"/>
        <v>555</v>
      </c>
      <c r="C583" s="42">
        <f t="shared" si="280"/>
        <v>3.6866906474781627</v>
      </c>
      <c r="D583" s="10">
        <f t="shared" si="281"/>
        <v>1.8533093525213449</v>
      </c>
      <c r="E583" s="40">
        <f t="shared" si="282"/>
        <v>27.373381294957309</v>
      </c>
      <c r="F583" s="40">
        <f t="shared" si="283"/>
        <v>31.08</v>
      </c>
      <c r="G583" s="3">
        <f t="shared" si="284"/>
        <v>196.90647482017866</v>
      </c>
      <c r="H583" s="3">
        <f t="shared" si="285"/>
        <v>81.256230789298584</v>
      </c>
      <c r="I583">
        <f t="shared" si="270"/>
        <v>8.1256230789298584E-5</v>
      </c>
      <c r="J583" s="4">
        <f t="shared" si="286"/>
        <v>588.50041739394419</v>
      </c>
      <c r="K583" s="40">
        <f t="shared" si="287"/>
        <v>7.2425266552168139</v>
      </c>
      <c r="L583" s="40">
        <f t="shared" si="271"/>
        <v>0</v>
      </c>
      <c r="M583" s="10">
        <f t="shared" si="288"/>
        <v>5.0781155622248448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13.870725280021311</v>
      </c>
      <c r="Q583" s="42">
        <f t="shared" si="290"/>
        <v>0.26911999618520749</v>
      </c>
      <c r="R583" s="4">
        <f t="shared" si="291"/>
        <v>33507.145380852729</v>
      </c>
      <c r="S583">
        <f t="shared" si="272"/>
        <v>3.3507145380852731E-5</v>
      </c>
      <c r="T583" s="41">
        <f t="shared" si="273"/>
        <v>1.462972266610311E-4</v>
      </c>
      <c r="U583" s="42">
        <f t="shared" si="292"/>
        <v>6.0130247743209263E-2</v>
      </c>
      <c r="V583" s="42">
        <f t="shared" si="293"/>
        <v>0.45539319112104309</v>
      </c>
      <c r="W583" s="42">
        <f t="shared" si="294"/>
        <v>0.45178715802036673</v>
      </c>
      <c r="X583" s="42">
        <f t="shared" si="295"/>
        <v>3.6060331006763646E-3</v>
      </c>
      <c r="Y583" s="42">
        <f t="shared" si="269"/>
        <v>2.2520603962339785E-3</v>
      </c>
      <c r="Z583" s="10">
        <f t="shared" si="296"/>
        <v>15.39373266078362</v>
      </c>
      <c r="AA583">
        <f t="shared" si="274"/>
        <v>5077797.4326612968</v>
      </c>
      <c r="AB583" s="10">
        <f t="shared" si="275"/>
        <v>5.0777974326612965</v>
      </c>
      <c r="AC583" s="10">
        <f t="shared" si="276"/>
        <v>4.9767974326612965</v>
      </c>
      <c r="AD583" s="3">
        <f t="shared" si="277"/>
        <v>721.79803229315405</v>
      </c>
      <c r="AI583" s="94">
        <f t="shared" si="278"/>
        <v>0.45178715802036673</v>
      </c>
    </row>
    <row r="584" spans="2:35">
      <c r="B584" s="39">
        <f t="shared" si="279"/>
        <v>556</v>
      </c>
      <c r="C584" s="42">
        <f t="shared" si="280"/>
        <v>3.6933333333294747</v>
      </c>
      <c r="D584" s="10">
        <f t="shared" si="281"/>
        <v>1.846666666670032</v>
      </c>
      <c r="E584" s="40">
        <f t="shared" si="282"/>
        <v>27.386666666659934</v>
      </c>
      <c r="F584" s="40">
        <f t="shared" si="283"/>
        <v>31.08</v>
      </c>
      <c r="G584" s="3">
        <f t="shared" si="284"/>
        <v>196.85333333336817</v>
      </c>
      <c r="H584" s="3">
        <f t="shared" si="285"/>
        <v>81.256230789298584</v>
      </c>
      <c r="I584">
        <f t="shared" si="270"/>
        <v>8.1256230789298584E-5</v>
      </c>
      <c r="J584" s="4">
        <f t="shared" si="286"/>
        <v>589.07180052026297</v>
      </c>
      <c r="K584" s="40">
        <f t="shared" si="287"/>
        <v>7.2495585236750051</v>
      </c>
      <c r="L584" s="40">
        <f t="shared" si="271"/>
        <v>0</v>
      </c>
      <c r="M584" s="10">
        <f t="shared" si="288"/>
        <v>5.0777974326612965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13.870448075335347</v>
      </c>
      <c r="Q584" s="42">
        <f t="shared" si="290"/>
        <v>0.26959890543278431</v>
      </c>
      <c r="R584" s="4">
        <f t="shared" si="291"/>
        <v>33385.623736913753</v>
      </c>
      <c r="S584">
        <f t="shared" si="272"/>
        <v>3.3385623736913755E-5</v>
      </c>
      <c r="T584" s="41">
        <f t="shared" si="273"/>
        <v>1.4641874830497006E-4</v>
      </c>
      <c r="U584" s="42">
        <f t="shared" si="292"/>
        <v>5.9912171077078573E-2</v>
      </c>
      <c r="V584" s="42">
        <f t="shared" si="293"/>
        <v>0.45536115085292678</v>
      </c>
      <c r="W584" s="42">
        <f t="shared" si="294"/>
        <v>0.45175828048083588</v>
      </c>
      <c r="X584" s="42">
        <f t="shared" si="295"/>
        <v>3.6028703720908939E-3</v>
      </c>
      <c r="Y584" s="42">
        <f t="shared" si="269"/>
        <v>2.2537858441729936E-3</v>
      </c>
      <c r="Z584" s="10">
        <f t="shared" si="296"/>
        <v>15.392740822224955</v>
      </c>
      <c r="AA584">
        <f t="shared" si="274"/>
        <v>5077476.7710192408</v>
      </c>
      <c r="AB584" s="10">
        <f t="shared" si="275"/>
        <v>5.0774767710192412</v>
      </c>
      <c r="AC584" s="10">
        <f t="shared" si="276"/>
        <v>4.9764767710192412</v>
      </c>
      <c r="AD584" s="3">
        <f t="shared" si="277"/>
        <v>721.75152589111542</v>
      </c>
      <c r="AI584" s="94">
        <f t="shared" si="278"/>
        <v>0.45175828048083588</v>
      </c>
    </row>
    <row r="585" spans="2:35">
      <c r="B585" s="39">
        <f t="shared" si="279"/>
        <v>557</v>
      </c>
      <c r="C585" s="42">
        <f t="shared" si="280"/>
        <v>3.6999760191807867</v>
      </c>
      <c r="D585" s="10">
        <f t="shared" si="281"/>
        <v>1.8400239808187191</v>
      </c>
      <c r="E585" s="40">
        <f t="shared" si="282"/>
        <v>27.39995203836256</v>
      </c>
      <c r="F585" s="40">
        <f t="shared" si="283"/>
        <v>31.08</v>
      </c>
      <c r="G585" s="3">
        <f t="shared" si="284"/>
        <v>196.80019184655768</v>
      </c>
      <c r="H585" s="3">
        <f t="shared" si="285"/>
        <v>81.256230789298584</v>
      </c>
      <c r="I585">
        <f t="shared" si="270"/>
        <v>8.1256230789298584E-5</v>
      </c>
      <c r="J585" s="4">
        <f t="shared" si="286"/>
        <v>589.64346089386368</v>
      </c>
      <c r="K585" s="40">
        <f t="shared" si="287"/>
        <v>7.2565938041457798</v>
      </c>
      <c r="L585" s="40">
        <f t="shared" si="271"/>
        <v>0</v>
      </c>
      <c r="M585" s="10">
        <f t="shared" si="288"/>
        <v>5.0774767710192412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13.870168652334064</v>
      </c>
      <c r="Q585" s="42">
        <f t="shared" si="290"/>
        <v>0.27007782432827981</v>
      </c>
      <c r="R585" s="4">
        <f t="shared" si="291"/>
        <v>33264.108258954293</v>
      </c>
      <c r="S585">
        <f t="shared" si="272"/>
        <v>3.326410825895429E-5</v>
      </c>
      <c r="T585" s="41">
        <f t="shared" si="273"/>
        <v>1.4654026378292954E-4</v>
      </c>
      <c r="U585" s="42">
        <f t="shared" si="292"/>
        <v>5.9694105476106422E-2</v>
      </c>
      <c r="V585" s="42">
        <f t="shared" si="293"/>
        <v>0.45532887305799929</v>
      </c>
      <c r="W585" s="42">
        <f t="shared" si="294"/>
        <v>0.45172917309722399</v>
      </c>
      <c r="X585" s="42">
        <f t="shared" si="295"/>
        <v>3.5996999607753044E-3</v>
      </c>
      <c r="Y585" s="42">
        <f t="shared" si="269"/>
        <v>2.2555098085023234E-3</v>
      </c>
      <c r="Z585" s="10">
        <f t="shared" si="296"/>
        <v>15.391741152065999</v>
      </c>
      <c r="AA585">
        <f t="shared" si="274"/>
        <v>5077153.5774189467</v>
      </c>
      <c r="AB585" s="10">
        <f t="shared" si="275"/>
        <v>5.0771535774189465</v>
      </c>
      <c r="AC585" s="10">
        <f t="shared" si="276"/>
        <v>4.9761535774189465</v>
      </c>
      <c r="AD585" s="3">
        <f t="shared" si="277"/>
        <v>721.70465227250861</v>
      </c>
      <c r="AI585" s="94">
        <f t="shared" si="278"/>
        <v>0.45172917309722399</v>
      </c>
    </row>
    <row r="586" spans="2:35">
      <c r="B586" s="39">
        <f t="shared" si="279"/>
        <v>558</v>
      </c>
      <c r="C586" s="42">
        <f t="shared" si="280"/>
        <v>3.7066187050320987</v>
      </c>
      <c r="D586" s="10">
        <f t="shared" si="281"/>
        <v>1.8333812949674062</v>
      </c>
      <c r="E586" s="40">
        <f t="shared" si="282"/>
        <v>27.413237410065186</v>
      </c>
      <c r="F586" s="40">
        <f t="shared" si="283"/>
        <v>31.08</v>
      </c>
      <c r="G586" s="3">
        <f t="shared" si="284"/>
        <v>196.74705035974719</v>
      </c>
      <c r="H586" s="3">
        <f t="shared" si="285"/>
        <v>81.256230789298584</v>
      </c>
      <c r="I586">
        <f t="shared" si="270"/>
        <v>8.1256230789298584E-5</v>
      </c>
      <c r="J586" s="4">
        <f t="shared" si="286"/>
        <v>590.21539851474563</v>
      </c>
      <c r="K586" s="40">
        <f t="shared" si="287"/>
        <v>7.2636324966291292</v>
      </c>
      <c r="L586" s="40">
        <f t="shared" si="271"/>
        <v>0</v>
      </c>
      <c r="M586" s="10">
        <f t="shared" si="288"/>
        <v>5.0771535774189465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13.869887010836328</v>
      </c>
      <c r="Q586" s="42">
        <f t="shared" si="290"/>
        <v>0.27055675294868764</v>
      </c>
      <c r="R586" s="4">
        <f t="shared" si="291"/>
        <v>33142.598991174389</v>
      </c>
      <c r="S586">
        <f t="shared" si="272"/>
        <v>3.3142598991174392E-5</v>
      </c>
      <c r="T586" s="41">
        <f t="shared" si="273"/>
        <v>1.4666177305070944E-4</v>
      </c>
      <c r="U586" s="42">
        <f t="shared" si="292"/>
        <v>5.9476051019611995E-2</v>
      </c>
      <c r="V586" s="42">
        <f t="shared" si="293"/>
        <v>0.45529635775106997</v>
      </c>
      <c r="W586" s="42">
        <f t="shared" si="294"/>
        <v>0.4516998358804481</v>
      </c>
      <c r="X586" s="42">
        <f t="shared" si="295"/>
        <v>3.5965218706218716E-3</v>
      </c>
      <c r="Y586" s="42">
        <f t="shared" si="269"/>
        <v>2.2572322857600871E-3</v>
      </c>
      <c r="Z586" s="10">
        <f t="shared" si="296"/>
        <v>15.390733650680957</v>
      </c>
      <c r="AA586">
        <f t="shared" si="274"/>
        <v>5076827.8519813959</v>
      </c>
      <c r="AB586" s="10">
        <f t="shared" si="275"/>
        <v>5.0768278519813954</v>
      </c>
      <c r="AC586" s="10">
        <f t="shared" si="276"/>
        <v>4.9758278519813954</v>
      </c>
      <c r="AD586" s="3">
        <f t="shared" si="277"/>
        <v>721.65741145487971</v>
      </c>
      <c r="AI586" s="94">
        <f t="shared" si="278"/>
        <v>0.4516998358804481</v>
      </c>
    </row>
    <row r="587" spans="2:35">
      <c r="B587" s="39">
        <f t="shared" si="279"/>
        <v>559</v>
      </c>
      <c r="C587" s="42">
        <f t="shared" si="280"/>
        <v>3.7132613908834107</v>
      </c>
      <c r="D587" s="10">
        <f t="shared" si="281"/>
        <v>1.8267386091160933</v>
      </c>
      <c r="E587" s="40">
        <f t="shared" si="282"/>
        <v>27.426522781767812</v>
      </c>
      <c r="F587" s="40">
        <f t="shared" si="283"/>
        <v>31.08</v>
      </c>
      <c r="G587" s="3">
        <f t="shared" si="284"/>
        <v>196.6939088729367</v>
      </c>
      <c r="H587" s="3">
        <f t="shared" si="285"/>
        <v>81.256230789298584</v>
      </c>
      <c r="I587">
        <f t="shared" si="270"/>
        <v>8.1256230789298584E-5</v>
      </c>
      <c r="J587" s="4">
        <f t="shared" si="286"/>
        <v>590.78761338290929</v>
      </c>
      <c r="K587" s="40">
        <f t="shared" si="287"/>
        <v>7.2706746011250596</v>
      </c>
      <c r="L587" s="40">
        <f t="shared" si="271"/>
        <v>0</v>
      </c>
      <c r="M587" s="10">
        <f t="shared" si="288"/>
        <v>5.0768278519813954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13.869603150659328</v>
      </c>
      <c r="Q587" s="42">
        <f t="shared" si="290"/>
        <v>0.27103569137101707</v>
      </c>
      <c r="R587" s="4">
        <f t="shared" si="291"/>
        <v>33021.095977774028</v>
      </c>
      <c r="S587">
        <f t="shared" si="272"/>
        <v>3.3021095977774029E-5</v>
      </c>
      <c r="T587" s="41">
        <f t="shared" si="273"/>
        <v>1.467832760641098E-4</v>
      </c>
      <c r="U587" s="42">
        <f t="shared" si="292"/>
        <v>5.9258007786914375E-2</v>
      </c>
      <c r="V587" s="42">
        <f t="shared" si="293"/>
        <v>0.45526360494761087</v>
      </c>
      <c r="W587" s="42">
        <f t="shared" si="294"/>
        <v>0.45167026884149025</v>
      </c>
      <c r="X587" s="42">
        <f t="shared" si="295"/>
        <v>3.5933361061206148E-3</v>
      </c>
      <c r="Y587" s="42">
        <f t="shared" si="269"/>
        <v>2.2589532724856518E-3</v>
      </c>
      <c r="Z587" s="10">
        <f t="shared" si="296"/>
        <v>15.389718318448077</v>
      </c>
      <c r="AA587">
        <f t="shared" si="274"/>
        <v>5076499.5948288748</v>
      </c>
      <c r="AB587" s="10">
        <f t="shared" si="275"/>
        <v>5.0764995948288751</v>
      </c>
      <c r="AC587" s="10">
        <f t="shared" si="276"/>
        <v>4.9754995948288752</v>
      </c>
      <c r="AD587" s="3">
        <f t="shared" si="277"/>
        <v>721.60980345596442</v>
      </c>
      <c r="AI587" s="94">
        <f t="shared" si="278"/>
        <v>0.45167026884149025</v>
      </c>
    </row>
    <row r="588" spans="2:35">
      <c r="B588" s="39">
        <f t="shared" si="279"/>
        <v>560</v>
      </c>
      <c r="C588" s="42">
        <f t="shared" si="280"/>
        <v>3.7199040767347227</v>
      </c>
      <c r="D588" s="10">
        <f t="shared" si="281"/>
        <v>1.8200959232647804</v>
      </c>
      <c r="E588" s="40">
        <f t="shared" si="282"/>
        <v>27.439808153470437</v>
      </c>
      <c r="F588" s="40">
        <f t="shared" si="283"/>
        <v>31.08</v>
      </c>
      <c r="G588" s="3">
        <f t="shared" si="284"/>
        <v>196.64076738612621</v>
      </c>
      <c r="H588" s="3">
        <f t="shared" si="285"/>
        <v>81.256230789298584</v>
      </c>
      <c r="I588">
        <f t="shared" si="270"/>
        <v>8.1256230789298584E-5</v>
      </c>
      <c r="J588" s="4">
        <f t="shared" si="286"/>
        <v>591.36010549835453</v>
      </c>
      <c r="K588" s="40">
        <f t="shared" si="287"/>
        <v>7.2777201176335691</v>
      </c>
      <c r="L588" s="40">
        <f t="shared" si="271"/>
        <v>0</v>
      </c>
      <c r="M588" s="10">
        <f t="shared" si="288"/>
        <v>5.0764995948288751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13.869317071619097</v>
      </c>
      <c r="Q588" s="42">
        <f t="shared" si="290"/>
        <v>0.27151463967229322</v>
      </c>
      <c r="R588" s="4">
        <f t="shared" si="291"/>
        <v>32899.59926295319</v>
      </c>
      <c r="S588">
        <f t="shared" si="272"/>
        <v>3.2899599262953189E-5</v>
      </c>
      <c r="T588" s="41">
        <f t="shared" si="273"/>
        <v>1.4690477277893064E-4</v>
      </c>
      <c r="U588" s="42">
        <f t="shared" si="292"/>
        <v>5.9039975857332637E-2</v>
      </c>
      <c r="V588" s="42">
        <f t="shared" si="293"/>
        <v>0.45523061466299392</v>
      </c>
      <c r="W588" s="42">
        <f t="shared" si="294"/>
        <v>0.45164047199145074</v>
      </c>
      <c r="X588" s="42">
        <f t="shared" si="295"/>
        <v>3.5901426715431728E-3</v>
      </c>
      <c r="Y588" s="42">
        <f t="shared" si="269"/>
        <v>2.2606727652195267E-3</v>
      </c>
      <c r="Z588" s="10">
        <f t="shared" si="296"/>
        <v>15.388695155748927</v>
      </c>
      <c r="AA588">
        <f t="shared" si="274"/>
        <v>5076168.8060847456</v>
      </c>
      <c r="AB588" s="10">
        <f t="shared" si="275"/>
        <v>5.0761688060847456</v>
      </c>
      <c r="AC588" s="10">
        <f t="shared" si="276"/>
        <v>4.9751688060847457</v>
      </c>
      <c r="AD588" s="3">
        <f t="shared" si="277"/>
        <v>721.56182829365423</v>
      </c>
      <c r="AI588" s="94">
        <f t="shared" si="278"/>
        <v>0.45164047199145074</v>
      </c>
    </row>
    <row r="589" spans="2:35">
      <c r="B589" s="39">
        <f t="shared" si="279"/>
        <v>561</v>
      </c>
      <c r="C589" s="42">
        <f t="shared" si="280"/>
        <v>3.7265467625860347</v>
      </c>
      <c r="D589" s="10">
        <f t="shared" si="281"/>
        <v>1.8134532374134675</v>
      </c>
      <c r="E589" s="40">
        <f t="shared" si="282"/>
        <v>27.453093525173063</v>
      </c>
      <c r="F589" s="40">
        <f t="shared" si="283"/>
        <v>31.08</v>
      </c>
      <c r="G589" s="3">
        <f t="shared" si="284"/>
        <v>196.58762589931573</v>
      </c>
      <c r="H589" s="3">
        <f t="shared" si="285"/>
        <v>81.256230789298584</v>
      </c>
      <c r="I589">
        <f t="shared" si="270"/>
        <v>8.1256230789298584E-5</v>
      </c>
      <c r="J589" s="4">
        <f t="shared" si="286"/>
        <v>591.93287486108125</v>
      </c>
      <c r="K589" s="40">
        <f t="shared" si="287"/>
        <v>7.2847690461546559</v>
      </c>
      <c r="L589" s="40">
        <f t="shared" si="271"/>
        <v>0</v>
      </c>
      <c r="M589" s="10">
        <f t="shared" si="288"/>
        <v>5.0761688060847456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13.869028773530321</v>
      </c>
      <c r="Q589" s="42">
        <f t="shared" si="290"/>
        <v>0.27199359792955707</v>
      </c>
      <c r="R589" s="4">
        <f t="shared" si="291"/>
        <v>32778.108890911892</v>
      </c>
      <c r="S589">
        <f t="shared" si="272"/>
        <v>3.2778108890911889E-5</v>
      </c>
      <c r="T589" s="41">
        <f t="shared" si="273"/>
        <v>1.4702626315097196E-4</v>
      </c>
      <c r="U589" s="42">
        <f t="shared" si="292"/>
        <v>5.8821955310185928E-2</v>
      </c>
      <c r="V589" s="42">
        <f t="shared" si="293"/>
        <v>0.45519738691258238</v>
      </c>
      <c r="W589" s="42">
        <f t="shared" si="294"/>
        <v>0.45161044534152733</v>
      </c>
      <c r="X589" s="42">
        <f t="shared" si="295"/>
        <v>3.5869415710550467E-3</v>
      </c>
      <c r="Y589" s="42">
        <f t="shared" si="269"/>
        <v>2.2623907605033066E-3</v>
      </c>
      <c r="Z589" s="10">
        <f t="shared" si="296"/>
        <v>15.387664162967951</v>
      </c>
      <c r="AA589">
        <f t="shared" si="274"/>
        <v>5075835.4858732987</v>
      </c>
      <c r="AB589" s="10">
        <f t="shared" si="275"/>
        <v>5.0758354858732986</v>
      </c>
      <c r="AC589" s="10">
        <f t="shared" si="276"/>
        <v>4.9748354858732986</v>
      </c>
      <c r="AD589" s="3">
        <f t="shared" si="277"/>
        <v>721.51348598597519</v>
      </c>
      <c r="AI589" s="94">
        <f t="shared" si="278"/>
        <v>0.45161044534152733</v>
      </c>
    </row>
    <row r="590" spans="2:35">
      <c r="B590" s="39">
        <f t="shared" si="279"/>
        <v>562</v>
      </c>
      <c r="C590" s="42">
        <f t="shared" si="280"/>
        <v>3.7331894484373467</v>
      </c>
      <c r="D590" s="10">
        <f t="shared" si="281"/>
        <v>1.8068105515621546</v>
      </c>
      <c r="E590" s="40">
        <f t="shared" si="282"/>
        <v>27.466378896875689</v>
      </c>
      <c r="F590" s="40">
        <f t="shared" si="283"/>
        <v>31.08</v>
      </c>
      <c r="G590" s="3">
        <f t="shared" si="284"/>
        <v>196.53448441250524</v>
      </c>
      <c r="H590" s="3">
        <f t="shared" si="285"/>
        <v>81.256230789298584</v>
      </c>
      <c r="I590">
        <f t="shared" si="270"/>
        <v>8.1256230789298584E-5</v>
      </c>
      <c r="J590" s="4">
        <f t="shared" si="286"/>
        <v>592.50592147108955</v>
      </c>
      <c r="K590" s="40">
        <f t="shared" si="287"/>
        <v>7.2918213866883219</v>
      </c>
      <c r="L590" s="40">
        <f t="shared" si="271"/>
        <v>0</v>
      </c>
      <c r="M590" s="10">
        <f t="shared" si="288"/>
        <v>5.0758354858732986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13.868738256206193</v>
      </c>
      <c r="Q590" s="42">
        <f t="shared" si="290"/>
        <v>0.27247256621986565</v>
      </c>
      <c r="R590" s="4">
        <f t="shared" si="291"/>
        <v>32656.624905850123</v>
      </c>
      <c r="S590">
        <f t="shared" si="272"/>
        <v>3.2656624905850123E-5</v>
      </c>
      <c r="T590" s="41">
        <f t="shared" si="273"/>
        <v>1.4714774713603371E-4</v>
      </c>
      <c r="U590" s="42">
        <f t="shared" si="292"/>
        <v>5.8603946224793334E-2</v>
      </c>
      <c r="V590" s="42">
        <f t="shared" si="293"/>
        <v>0.45516392171210313</v>
      </c>
      <c r="W590" s="42">
        <f t="shared" si="294"/>
        <v>0.45158018890300228</v>
      </c>
      <c r="X590" s="42">
        <f t="shared" si="295"/>
        <v>3.583732809100848E-3</v>
      </c>
      <c r="Y590" s="42">
        <f t="shared" si="269"/>
        <v>2.2641072548798043E-3</v>
      </c>
      <c r="Z590" s="10">
        <f t="shared" si="296"/>
        <v>15.386625340493351</v>
      </c>
      <c r="AA590">
        <f t="shared" si="274"/>
        <v>5075499.6343200393</v>
      </c>
      <c r="AB590" s="10">
        <f t="shared" si="275"/>
        <v>5.0754996343200389</v>
      </c>
      <c r="AC590" s="10">
        <f t="shared" si="276"/>
        <v>4.9744996343200389</v>
      </c>
      <c r="AD590" s="3">
        <f t="shared" si="277"/>
        <v>721.46477655112972</v>
      </c>
      <c r="AI590" s="94">
        <f t="shared" si="278"/>
        <v>0.45158018890300228</v>
      </c>
    </row>
    <row r="591" spans="2:35">
      <c r="B591" s="39">
        <f t="shared" si="279"/>
        <v>563</v>
      </c>
      <c r="C591" s="42">
        <f t="shared" si="280"/>
        <v>3.7398321342886587</v>
      </c>
      <c r="D591" s="10">
        <f t="shared" si="281"/>
        <v>1.8001678657108418</v>
      </c>
      <c r="E591" s="40">
        <f t="shared" si="282"/>
        <v>27.479664268578315</v>
      </c>
      <c r="F591" s="40">
        <f t="shared" si="283"/>
        <v>31.08</v>
      </c>
      <c r="G591" s="3">
        <f t="shared" si="284"/>
        <v>196.48134292569475</v>
      </c>
      <c r="H591" s="3">
        <f t="shared" si="285"/>
        <v>81.256230789298584</v>
      </c>
      <c r="I591">
        <f t="shared" si="270"/>
        <v>8.1256230789298584E-5</v>
      </c>
      <c r="J591" s="4">
        <f t="shared" si="286"/>
        <v>593.07924532837944</v>
      </c>
      <c r="K591" s="40">
        <f t="shared" si="287"/>
        <v>7.2988771392345679</v>
      </c>
      <c r="L591" s="40">
        <f t="shared" si="271"/>
        <v>0</v>
      </c>
      <c r="M591" s="10">
        <f t="shared" si="288"/>
        <v>5.0754996343200389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13.868445519458676</v>
      </c>
      <c r="Q591" s="42">
        <f t="shared" si="290"/>
        <v>0.27295154462029214</v>
      </c>
      <c r="R591" s="4">
        <f t="shared" si="291"/>
        <v>32535.147351967902</v>
      </c>
      <c r="S591">
        <f t="shared" si="272"/>
        <v>3.25351473519679E-5</v>
      </c>
      <c r="T591" s="41">
        <f t="shared" si="273"/>
        <v>1.4726922468991593E-4</v>
      </c>
      <c r="U591" s="42">
        <f t="shared" si="292"/>
        <v>5.8385948680473997E-2</v>
      </c>
      <c r="V591" s="42">
        <f t="shared" si="293"/>
        <v>0.45513021907716367</v>
      </c>
      <c r="W591" s="42">
        <f t="shared" si="294"/>
        <v>0.45154970268726807</v>
      </c>
      <c r="X591" s="42">
        <f t="shared" si="295"/>
        <v>3.5805163898955938E-3</v>
      </c>
      <c r="Y591" s="42">
        <f t="shared" si="269"/>
        <v>2.2658222448929373E-3</v>
      </c>
      <c r="Z591" s="10">
        <f t="shared" si="296"/>
        <v>15.385578688716263</v>
      </c>
      <c r="AA591">
        <f t="shared" si="274"/>
        <v>5075161.2515514223</v>
      </c>
      <c r="AB591" s="10">
        <f t="shared" si="275"/>
        <v>5.0751612515514219</v>
      </c>
      <c r="AC591" s="10">
        <f t="shared" si="276"/>
        <v>4.974161251551422</v>
      </c>
      <c r="AD591" s="3">
        <f t="shared" si="277"/>
        <v>721.41570000745787</v>
      </c>
      <c r="AI591" s="94">
        <f t="shared" si="278"/>
        <v>0.45154970268726807</v>
      </c>
    </row>
    <row r="592" spans="2:35">
      <c r="B592" s="39">
        <f t="shared" si="279"/>
        <v>564</v>
      </c>
      <c r="C592" s="42">
        <f t="shared" si="280"/>
        <v>3.7464748201399707</v>
      </c>
      <c r="D592" s="10">
        <f t="shared" si="281"/>
        <v>1.7935251798595289</v>
      </c>
      <c r="E592" s="40">
        <f t="shared" si="282"/>
        <v>27.492949640280941</v>
      </c>
      <c r="F592" s="40">
        <f t="shared" si="283"/>
        <v>31.08</v>
      </c>
      <c r="G592" s="3">
        <f t="shared" si="284"/>
        <v>196.42820143888426</v>
      </c>
      <c r="H592" s="3">
        <f t="shared" si="285"/>
        <v>81.256230789298584</v>
      </c>
      <c r="I592">
        <f t="shared" si="270"/>
        <v>8.1256230789298584E-5</v>
      </c>
      <c r="J592" s="4">
        <f t="shared" si="286"/>
        <v>593.65284643295092</v>
      </c>
      <c r="K592" s="40">
        <f t="shared" si="287"/>
        <v>7.3059363037933922</v>
      </c>
      <c r="L592" s="40">
        <f t="shared" si="271"/>
        <v>0</v>
      </c>
      <c r="M592" s="10">
        <f t="shared" si="288"/>
        <v>5.0751612515514219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13.868150563098268</v>
      </c>
      <c r="Q592" s="42">
        <f t="shared" si="290"/>
        <v>0.27343053320792599</v>
      </c>
      <c r="R592" s="4">
        <f t="shared" si="291"/>
        <v>32413.676273465186</v>
      </c>
      <c r="S592">
        <f t="shared" si="272"/>
        <v>3.2413676273465189E-5</v>
      </c>
      <c r="T592" s="41">
        <f t="shared" si="273"/>
        <v>1.4739069576841864E-4</v>
      </c>
      <c r="U592" s="42">
        <f t="shared" si="292"/>
        <v>5.816796275654694E-2</v>
      </c>
      <c r="V592" s="42">
        <f t="shared" si="293"/>
        <v>0.45509627902386063</v>
      </c>
      <c r="W592" s="42">
        <f t="shared" si="294"/>
        <v>0.45151898670580354</v>
      </c>
      <c r="X592" s="42">
        <f t="shared" si="295"/>
        <v>3.5772923180570904E-3</v>
      </c>
      <c r="Y592" s="42">
        <f t="shared" si="269"/>
        <v>2.267535727087917E-3</v>
      </c>
      <c r="Z592" s="10">
        <f t="shared" si="296"/>
        <v>15.384524208032005</v>
      </c>
      <c r="AA592">
        <f t="shared" si="274"/>
        <v>5074820.337695254</v>
      </c>
      <c r="AB592" s="10">
        <f t="shared" si="275"/>
        <v>5.0748203376952539</v>
      </c>
      <c r="AC592" s="10">
        <f t="shared" si="276"/>
        <v>4.9738203376952539</v>
      </c>
      <c r="AD592" s="3">
        <f t="shared" si="277"/>
        <v>721.36625637349584</v>
      </c>
      <c r="AI592" s="94">
        <f t="shared" si="278"/>
        <v>0.45151898670580354</v>
      </c>
    </row>
    <row r="593" spans="2:35">
      <c r="B593" s="39">
        <f t="shared" si="279"/>
        <v>565</v>
      </c>
      <c r="C593" s="42">
        <f t="shared" si="280"/>
        <v>3.7531175059912827</v>
      </c>
      <c r="D593" s="10">
        <f t="shared" si="281"/>
        <v>1.786882494008216</v>
      </c>
      <c r="E593" s="40">
        <f t="shared" si="282"/>
        <v>27.506235011983566</v>
      </c>
      <c r="F593" s="40">
        <f t="shared" si="283"/>
        <v>31.08</v>
      </c>
      <c r="G593" s="3">
        <f t="shared" si="284"/>
        <v>196.37505995207377</v>
      </c>
      <c r="H593" s="3">
        <f t="shared" si="285"/>
        <v>81.256230789298584</v>
      </c>
      <c r="I593">
        <f t="shared" si="270"/>
        <v>8.1256230789298584E-5</v>
      </c>
      <c r="J593" s="4">
        <f t="shared" si="286"/>
        <v>594.22672478480399</v>
      </c>
      <c r="K593" s="40">
        <f t="shared" si="287"/>
        <v>7.3129988803647956</v>
      </c>
      <c r="L593" s="40">
        <f t="shared" si="271"/>
        <v>0</v>
      </c>
      <c r="M593" s="10">
        <f t="shared" si="288"/>
        <v>5.0748203376952539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13.867853386934346</v>
      </c>
      <c r="Q593" s="42">
        <f t="shared" si="290"/>
        <v>0.27390953205987306</v>
      </c>
      <c r="R593" s="4">
        <f t="shared" si="291"/>
        <v>32292.211714542009</v>
      </c>
      <c r="S593">
        <f t="shared" si="272"/>
        <v>3.2292211714542011E-5</v>
      </c>
      <c r="T593" s="41">
        <f t="shared" si="273"/>
        <v>1.4751216032734182E-4</v>
      </c>
      <c r="U593" s="42">
        <f t="shared" si="292"/>
        <v>5.794998853233136E-2</v>
      </c>
      <c r="V593" s="42">
        <f t="shared" si="293"/>
        <v>0.45506210156775651</v>
      </c>
      <c r="W593" s="42">
        <f t="shared" si="294"/>
        <v>0.45148804097020984</v>
      </c>
      <c r="X593" s="42">
        <f t="shared" si="295"/>
        <v>3.5740605975466688E-3</v>
      </c>
      <c r="Y593" s="42">
        <f t="shared" si="269"/>
        <v>2.269247698010931E-3</v>
      </c>
      <c r="Z593" s="10">
        <f t="shared" si="296"/>
        <v>15.383461898837902</v>
      </c>
      <c r="AA593">
        <f t="shared" si="274"/>
        <v>5074476.8928799909</v>
      </c>
      <c r="AB593" s="10">
        <f t="shared" si="275"/>
        <v>5.074476892879991</v>
      </c>
      <c r="AC593" s="10">
        <f t="shared" si="276"/>
        <v>4.9734768928799911</v>
      </c>
      <c r="AD593" s="3">
        <f t="shared" si="277"/>
        <v>721.31644566787395</v>
      </c>
      <c r="AI593" s="94">
        <f t="shared" si="278"/>
        <v>0.45148804097020984</v>
      </c>
    </row>
    <row r="594" spans="2:35">
      <c r="B594" s="39">
        <f t="shared" si="279"/>
        <v>566</v>
      </c>
      <c r="C594" s="42">
        <f t="shared" si="280"/>
        <v>3.7597601918425947</v>
      </c>
      <c r="D594" s="10">
        <f t="shared" si="281"/>
        <v>1.7802398081569031</v>
      </c>
      <c r="E594" s="40">
        <f t="shared" si="282"/>
        <v>27.519520383686192</v>
      </c>
      <c r="F594" s="40">
        <f t="shared" si="283"/>
        <v>31.08</v>
      </c>
      <c r="G594" s="3">
        <f t="shared" si="284"/>
        <v>196.32191846526328</v>
      </c>
      <c r="H594" s="3">
        <f t="shared" si="285"/>
        <v>81.256230789298584</v>
      </c>
      <c r="I594">
        <f t="shared" si="270"/>
        <v>8.1256230789298584E-5</v>
      </c>
      <c r="J594" s="4">
        <f t="shared" si="286"/>
        <v>594.80088038393842</v>
      </c>
      <c r="K594" s="40">
        <f t="shared" si="287"/>
        <v>7.3200648689487755</v>
      </c>
      <c r="L594" s="40">
        <f t="shared" si="271"/>
        <v>0</v>
      </c>
      <c r="M594" s="10">
        <f t="shared" si="288"/>
        <v>5.074476892879991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13.867553990774558</v>
      </c>
      <c r="Q594" s="42">
        <f t="shared" si="290"/>
        <v>0.27438854125325579</v>
      </c>
      <c r="R594" s="4">
        <f t="shared" si="291"/>
        <v>32170.753719398377</v>
      </c>
      <c r="S594">
        <f t="shared" si="272"/>
        <v>3.2170753719398376E-5</v>
      </c>
      <c r="T594" s="41">
        <f t="shared" si="273"/>
        <v>1.4763361832248546E-4</v>
      </c>
      <c r="U594" s="42">
        <f t="shared" si="292"/>
        <v>5.7732026087146351E-2</v>
      </c>
      <c r="V594" s="42">
        <f t="shared" si="293"/>
        <v>0.45502768672512039</v>
      </c>
      <c r="W594" s="42">
        <f t="shared" si="294"/>
        <v>0.45145686549214725</v>
      </c>
      <c r="X594" s="42">
        <f t="shared" si="295"/>
        <v>3.5708212329731426E-3</v>
      </c>
      <c r="Y594" s="42">
        <f t="shared" si="269"/>
        <v>2.2709581542094512E-3</v>
      </c>
      <c r="Z594" s="10">
        <f t="shared" si="296"/>
        <v>15.382391761535327</v>
      </c>
      <c r="AA594">
        <f t="shared" si="274"/>
        <v>5074130.9172353949</v>
      </c>
      <c r="AB594" s="10">
        <f t="shared" si="275"/>
        <v>5.0741309172353946</v>
      </c>
      <c r="AC594" s="10">
        <f t="shared" si="276"/>
        <v>4.9731309172353946</v>
      </c>
      <c r="AD594" s="3">
        <f t="shared" si="277"/>
        <v>721.26626790941191</v>
      </c>
      <c r="AI594" s="94">
        <f t="shared" si="278"/>
        <v>0.45145686549214725</v>
      </c>
    </row>
    <row r="595" spans="2:35">
      <c r="B595" s="39">
        <f t="shared" si="279"/>
        <v>567</v>
      </c>
      <c r="C595" s="42">
        <f t="shared" si="280"/>
        <v>3.7664028776939067</v>
      </c>
      <c r="D595" s="10">
        <f t="shared" si="281"/>
        <v>1.7735971223055902</v>
      </c>
      <c r="E595" s="40">
        <f t="shared" si="282"/>
        <v>27.532805755388818</v>
      </c>
      <c r="F595" s="40">
        <f t="shared" si="283"/>
        <v>31.08</v>
      </c>
      <c r="G595" s="3">
        <f t="shared" si="284"/>
        <v>196.26877697845279</v>
      </c>
      <c r="H595" s="3">
        <f t="shared" si="285"/>
        <v>81.256230789298584</v>
      </c>
      <c r="I595">
        <f t="shared" si="270"/>
        <v>8.1256230789298584E-5</v>
      </c>
      <c r="J595" s="4">
        <f t="shared" si="286"/>
        <v>595.37531323035466</v>
      </c>
      <c r="K595" s="40">
        <f t="shared" si="287"/>
        <v>7.3271342695453381</v>
      </c>
      <c r="L595" s="40">
        <f t="shared" si="271"/>
        <v>0</v>
      </c>
      <c r="M595" s="10">
        <f t="shared" si="288"/>
        <v>5.0741309172353946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13.8672523744254</v>
      </c>
      <c r="Q595" s="42">
        <f t="shared" si="290"/>
        <v>0.27486756086521313</v>
      </c>
      <c r="R595" s="4">
        <f t="shared" si="291"/>
        <v>32049.302332234241</v>
      </c>
      <c r="S595">
        <f t="shared" si="272"/>
        <v>3.2049302332234244E-5</v>
      </c>
      <c r="T595" s="41">
        <f t="shared" si="273"/>
        <v>1.4775506970964958E-4</v>
      </c>
      <c r="U595" s="42">
        <f t="shared" si="292"/>
        <v>5.751407550031095E-2</v>
      </c>
      <c r="V595" s="42">
        <f t="shared" si="293"/>
        <v>0.45499303451235268</v>
      </c>
      <c r="W595" s="42">
        <f t="shared" si="294"/>
        <v>0.45142546028339492</v>
      </c>
      <c r="X595" s="42">
        <f t="shared" si="295"/>
        <v>3.5675742289577594E-3</v>
      </c>
      <c r="Y595" s="42">
        <f t="shared" si="269"/>
        <v>2.2726670922322357E-3</v>
      </c>
      <c r="Z595" s="10">
        <f t="shared" si="296"/>
        <v>15.381313796529666</v>
      </c>
      <c r="AA595">
        <f t="shared" si="274"/>
        <v>5073782.4108925276</v>
      </c>
      <c r="AB595" s="10">
        <f t="shared" si="275"/>
        <v>5.0737824108925276</v>
      </c>
      <c r="AC595" s="10">
        <f t="shared" si="276"/>
        <v>4.9727824108925276</v>
      </c>
      <c r="AD595" s="3">
        <f t="shared" si="277"/>
        <v>721.21572311711782</v>
      </c>
      <c r="AI595" s="94">
        <f t="shared" si="278"/>
        <v>0.45142546028339492</v>
      </c>
    </row>
    <row r="596" spans="2:35">
      <c r="B596" s="39">
        <f t="shared" si="279"/>
        <v>568</v>
      </c>
      <c r="C596" s="42">
        <f t="shared" si="280"/>
        <v>3.7730455635452187</v>
      </c>
      <c r="D596" s="10">
        <f t="shared" si="281"/>
        <v>1.7669544364542773</v>
      </c>
      <c r="E596" s="40">
        <f t="shared" si="282"/>
        <v>27.546091127091444</v>
      </c>
      <c r="F596" s="40">
        <f t="shared" si="283"/>
        <v>31.08</v>
      </c>
      <c r="G596" s="3">
        <f t="shared" si="284"/>
        <v>196.2156354916423</v>
      </c>
      <c r="H596" s="3">
        <f t="shared" si="285"/>
        <v>81.256230789298584</v>
      </c>
      <c r="I596">
        <f t="shared" si="270"/>
        <v>8.1256230789298584E-5</v>
      </c>
      <c r="J596" s="4">
        <f t="shared" si="286"/>
        <v>595.95002332405238</v>
      </c>
      <c r="K596" s="40">
        <f t="shared" si="287"/>
        <v>7.3342070821544771</v>
      </c>
      <c r="L596" s="40">
        <f t="shared" si="271"/>
        <v>0</v>
      </c>
      <c r="M596" s="10">
        <f t="shared" si="288"/>
        <v>5.0737824108925276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13.866948537692195</v>
      </c>
      <c r="Q596" s="42">
        <f t="shared" si="290"/>
        <v>0.27534659097290093</v>
      </c>
      <c r="R596" s="4">
        <f t="shared" si="291"/>
        <v>31927.85759724964</v>
      </c>
      <c r="S596">
        <f t="shared" si="272"/>
        <v>3.1927857597249638E-5</v>
      </c>
      <c r="T596" s="41">
        <f t="shared" si="273"/>
        <v>1.4787651444463421E-4</v>
      </c>
      <c r="U596" s="42">
        <f t="shared" si="292"/>
        <v>5.7296136851144333E-2</v>
      </c>
      <c r="V596" s="42">
        <f t="shared" si="293"/>
        <v>0.45495814494536441</v>
      </c>
      <c r="W596" s="42">
        <f t="shared" si="294"/>
        <v>0.45139382535584949</v>
      </c>
      <c r="X596" s="42">
        <f t="shared" si="295"/>
        <v>3.5643195895149193E-3</v>
      </c>
      <c r="Y596" s="42">
        <f t="shared" si="269"/>
        <v>2.2743745086290347E-3</v>
      </c>
      <c r="Z596" s="10">
        <f t="shared" si="296"/>
        <v>15.380228004228307</v>
      </c>
      <c r="AA596">
        <f t="shared" si="274"/>
        <v>5073431.3739831001</v>
      </c>
      <c r="AB596" s="10">
        <f t="shared" si="275"/>
        <v>5.0734313739830998</v>
      </c>
      <c r="AC596" s="10">
        <f t="shared" si="276"/>
        <v>4.9724313739830999</v>
      </c>
      <c r="AD596" s="3">
        <f t="shared" si="277"/>
        <v>721.16481131009425</v>
      </c>
      <c r="AI596" s="94">
        <f t="shared" si="278"/>
        <v>0.45139382535584949</v>
      </c>
    </row>
    <row r="597" spans="2:35">
      <c r="B597" s="39">
        <f t="shared" si="279"/>
        <v>569</v>
      </c>
      <c r="C597" s="42">
        <f t="shared" si="280"/>
        <v>3.7796882493965307</v>
      </c>
      <c r="D597" s="10">
        <f t="shared" si="281"/>
        <v>1.7603117506029644</v>
      </c>
      <c r="E597" s="40">
        <f t="shared" si="282"/>
        <v>27.559376498794069</v>
      </c>
      <c r="F597" s="40">
        <f t="shared" si="283"/>
        <v>31.08</v>
      </c>
      <c r="G597" s="3">
        <f t="shared" si="284"/>
        <v>196.16249400483181</v>
      </c>
      <c r="H597" s="3">
        <f t="shared" si="285"/>
        <v>81.256230789298584</v>
      </c>
      <c r="I597">
        <f t="shared" si="270"/>
        <v>8.1256230789298584E-5</v>
      </c>
      <c r="J597" s="4">
        <f t="shared" si="286"/>
        <v>596.52501066503146</v>
      </c>
      <c r="K597" s="40">
        <f t="shared" si="287"/>
        <v>7.3412833067761936</v>
      </c>
      <c r="L597" s="40">
        <f t="shared" si="271"/>
        <v>0</v>
      </c>
      <c r="M597" s="10">
        <f t="shared" si="288"/>
        <v>5.0734313739830998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13.866642480378538</v>
      </c>
      <c r="Q597" s="42">
        <f t="shared" si="290"/>
        <v>0.27582563165349189</v>
      </c>
      <c r="R597" s="4">
        <f t="shared" si="291"/>
        <v>31806.419558644571</v>
      </c>
      <c r="S597">
        <f t="shared" si="272"/>
        <v>3.1806419558644574E-5</v>
      </c>
      <c r="T597" s="41">
        <f t="shared" si="273"/>
        <v>1.4799795248323925E-4</v>
      </c>
      <c r="U597" s="42">
        <f t="shared" si="292"/>
        <v>5.7078210218965614E-2</v>
      </c>
      <c r="V597" s="42">
        <f t="shared" si="293"/>
        <v>0.45492301804071972</v>
      </c>
      <c r="W597" s="42">
        <f t="shared" si="294"/>
        <v>0.45136196072146689</v>
      </c>
      <c r="X597" s="42">
        <f t="shared" si="295"/>
        <v>3.561057319252825E-3</v>
      </c>
      <c r="Y597" s="42">
        <f t="shared" si="269"/>
        <v>2.276080399950873E-3</v>
      </c>
      <c r="Z597" s="10">
        <f t="shared" si="296"/>
        <v>15.379134385042514</v>
      </c>
      <c r="AA597">
        <f t="shared" si="274"/>
        <v>5073077.8066400718</v>
      </c>
      <c r="AB597" s="10">
        <f t="shared" si="275"/>
        <v>5.0730778066400717</v>
      </c>
      <c r="AC597" s="10">
        <f t="shared" si="276"/>
        <v>4.9720778066400717</v>
      </c>
      <c r="AD597" s="3">
        <f t="shared" si="277"/>
        <v>721.11353250762465</v>
      </c>
      <c r="AI597" s="94">
        <f t="shared" si="278"/>
        <v>0.45136196072146689</v>
      </c>
    </row>
    <row r="598" spans="2:35">
      <c r="B598" s="39">
        <f t="shared" si="279"/>
        <v>570</v>
      </c>
      <c r="C598" s="42">
        <f t="shared" si="280"/>
        <v>3.7863309352478427</v>
      </c>
      <c r="D598" s="10">
        <f t="shared" si="281"/>
        <v>1.7536690647516515</v>
      </c>
      <c r="E598" s="40">
        <f t="shared" si="282"/>
        <v>27.572661870496695</v>
      </c>
      <c r="F598" s="40">
        <f t="shared" si="283"/>
        <v>31.08</v>
      </c>
      <c r="G598" s="3">
        <f t="shared" si="284"/>
        <v>196.10935251802132</v>
      </c>
      <c r="H598" s="3">
        <f t="shared" si="285"/>
        <v>81.256230789298584</v>
      </c>
      <c r="I598">
        <f t="shared" si="270"/>
        <v>8.1256230789298584E-5</v>
      </c>
      <c r="J598" s="4">
        <f t="shared" si="286"/>
        <v>597.10027525329235</v>
      </c>
      <c r="K598" s="40">
        <f t="shared" si="287"/>
        <v>7.3483629434104918</v>
      </c>
      <c r="L598" s="40">
        <f t="shared" si="271"/>
        <v>0</v>
      </c>
      <c r="M598" s="10">
        <f t="shared" si="288"/>
        <v>5.0730778066400717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13.866334202286817</v>
      </c>
      <c r="Q598" s="42">
        <f t="shared" si="290"/>
        <v>0.27630468298417571</v>
      </c>
      <c r="R598" s="4">
        <f t="shared" si="291"/>
        <v>31684.988260619004</v>
      </c>
      <c r="S598">
        <f t="shared" si="272"/>
        <v>3.1684988260619007E-5</v>
      </c>
      <c r="T598" s="41">
        <f t="shared" si="273"/>
        <v>1.4811938378126482E-4</v>
      </c>
      <c r="U598" s="42">
        <f t="shared" si="292"/>
        <v>5.686029568309383E-2</v>
      </c>
      <c r="V598" s="42">
        <f t="shared" si="293"/>
        <v>0.45488765381513913</v>
      </c>
      <c r="W598" s="42">
        <f t="shared" si="294"/>
        <v>0.45132986639231609</v>
      </c>
      <c r="X598" s="42">
        <f t="shared" si="295"/>
        <v>3.5577874228230333E-3</v>
      </c>
      <c r="Y598" s="42">
        <f t="shared" si="269"/>
        <v>2.2777847627500664E-3</v>
      </c>
      <c r="Z598" s="10">
        <f t="shared" si="296"/>
        <v>15.378032939387483</v>
      </c>
      <c r="AA598">
        <f t="shared" si="274"/>
        <v>5072721.7089976761</v>
      </c>
      <c r="AB598" s="10">
        <f t="shared" si="275"/>
        <v>5.0727217089976762</v>
      </c>
      <c r="AC598" s="10">
        <f t="shared" si="276"/>
        <v>4.9717217089976762</v>
      </c>
      <c r="AD598" s="3">
        <f t="shared" si="277"/>
        <v>721.0618867291771</v>
      </c>
      <c r="AI598" s="94">
        <f t="shared" si="278"/>
        <v>0.45132986639231609</v>
      </c>
    </row>
    <row r="599" spans="2:35">
      <c r="B599" s="39">
        <f t="shared" si="279"/>
        <v>571</v>
      </c>
      <c r="C599" s="42">
        <f t="shared" si="280"/>
        <v>3.7929736210991547</v>
      </c>
      <c r="D599" s="10">
        <f t="shared" si="281"/>
        <v>1.7470263789003386</v>
      </c>
      <c r="E599" s="40">
        <f t="shared" si="282"/>
        <v>27.585947242199321</v>
      </c>
      <c r="F599" s="40">
        <f t="shared" si="283"/>
        <v>31.08</v>
      </c>
      <c r="G599" s="3">
        <f t="shared" si="284"/>
        <v>196.05621103121084</v>
      </c>
      <c r="H599" s="3">
        <f t="shared" si="285"/>
        <v>81.256230789298584</v>
      </c>
      <c r="I599">
        <f t="shared" si="270"/>
        <v>8.1256230789298584E-5</v>
      </c>
      <c r="J599" s="4">
        <f t="shared" si="286"/>
        <v>597.67581708883472</v>
      </c>
      <c r="K599" s="40">
        <f t="shared" si="287"/>
        <v>7.3554459920573674</v>
      </c>
      <c r="L599" s="40">
        <f t="shared" si="271"/>
        <v>0</v>
      </c>
      <c r="M599" s="10">
        <f t="shared" si="288"/>
        <v>5.0727217089976762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13.866023703218223</v>
      </c>
      <c r="Q599" s="42">
        <f t="shared" si="290"/>
        <v>0.27678374504215925</v>
      </c>
      <c r="R599" s="4">
        <f t="shared" si="291"/>
        <v>31563.563747372962</v>
      </c>
      <c r="S599">
        <f t="shared" si="272"/>
        <v>3.1563563747372964E-5</v>
      </c>
      <c r="T599" s="41">
        <f t="shared" si="273"/>
        <v>1.4824080829451086E-4</v>
      </c>
      <c r="U599" s="42">
        <f t="shared" si="292"/>
        <v>5.664239332284815E-2</v>
      </c>
      <c r="V599" s="42">
        <f t="shared" si="293"/>
        <v>0.45485205228498338</v>
      </c>
      <c r="W599" s="42">
        <f t="shared" si="294"/>
        <v>0.45129754238058195</v>
      </c>
      <c r="X599" s="42">
        <f t="shared" si="295"/>
        <v>3.5545099044014261E-3</v>
      </c>
      <c r="Y599" s="42">
        <f t="shared" si="269"/>
        <v>2.2794875935799918E-3</v>
      </c>
      <c r="Z599" s="10">
        <f t="shared" si="296"/>
        <v>15.376923667680769</v>
      </c>
      <c r="AA599">
        <f t="shared" si="274"/>
        <v>5072363.0811909093</v>
      </c>
      <c r="AB599" s="10">
        <f t="shared" si="275"/>
        <v>5.0723630811909093</v>
      </c>
      <c r="AC599" s="10">
        <f t="shared" si="276"/>
        <v>4.9713630811909093</v>
      </c>
      <c r="AD599" s="3">
        <f t="shared" si="277"/>
        <v>721.00987399433052</v>
      </c>
      <c r="AI599" s="94">
        <f t="shared" si="278"/>
        <v>0.45129754238058195</v>
      </c>
    </row>
    <row r="600" spans="2:35">
      <c r="B600" s="39">
        <f t="shared" si="279"/>
        <v>572</v>
      </c>
      <c r="C600" s="42">
        <f t="shared" si="280"/>
        <v>3.7996163069504667</v>
      </c>
      <c r="D600" s="10">
        <f t="shared" si="281"/>
        <v>1.7403836930490257</v>
      </c>
      <c r="E600" s="40">
        <f t="shared" si="282"/>
        <v>27.599232613901947</v>
      </c>
      <c r="F600" s="40">
        <f t="shared" si="283"/>
        <v>31.08</v>
      </c>
      <c r="G600" s="3">
        <f t="shared" si="284"/>
        <v>196.00306954440035</v>
      </c>
      <c r="H600" s="3">
        <f t="shared" si="285"/>
        <v>81.256230789298584</v>
      </c>
      <c r="I600">
        <f t="shared" si="270"/>
        <v>8.1256230789298584E-5</v>
      </c>
      <c r="J600" s="4">
        <f t="shared" si="286"/>
        <v>598.25163617165867</v>
      </c>
      <c r="K600" s="40">
        <f t="shared" si="287"/>
        <v>7.3625324527168221</v>
      </c>
      <c r="L600" s="40">
        <f t="shared" si="271"/>
        <v>0</v>
      </c>
      <c r="M600" s="10">
        <f t="shared" si="288"/>
        <v>5.0723630811909093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13.865710982972326</v>
      </c>
      <c r="Q600" s="42">
        <f t="shared" si="290"/>
        <v>0.27726281790466661</v>
      </c>
      <c r="R600" s="4">
        <f t="shared" si="291"/>
        <v>31442.146063106436</v>
      </c>
      <c r="S600">
        <f t="shared" si="272"/>
        <v>3.1442146063106436E-5</v>
      </c>
      <c r="T600" s="41">
        <f t="shared" si="273"/>
        <v>1.4836222597877738E-4</v>
      </c>
      <c r="U600" s="42">
        <f t="shared" si="292"/>
        <v>5.6424503217547654E-2</v>
      </c>
      <c r="V600" s="42">
        <f t="shared" si="293"/>
        <v>0.45481621346720447</v>
      </c>
      <c r="W600" s="42">
        <f t="shared" si="294"/>
        <v>0.45126498869851839</v>
      </c>
      <c r="X600" s="42">
        <f t="shared" si="295"/>
        <v>3.5512247686860787E-3</v>
      </c>
      <c r="Y600" s="42">
        <f t="shared" si="269"/>
        <v>2.2811888889953335E-3</v>
      </c>
      <c r="Z600" s="10">
        <f t="shared" si="296"/>
        <v>15.375806570343912</v>
      </c>
      <c r="AA600">
        <f t="shared" si="274"/>
        <v>5072001.9233560534</v>
      </c>
      <c r="AB600" s="10">
        <f t="shared" si="275"/>
        <v>5.0720019233560532</v>
      </c>
      <c r="AC600" s="10">
        <f t="shared" si="276"/>
        <v>4.9710019233560532</v>
      </c>
      <c r="AD600" s="3">
        <f t="shared" si="277"/>
        <v>720.95749432285038</v>
      </c>
      <c r="AI600" s="94">
        <f t="shared" si="278"/>
        <v>0.45126498869851839</v>
      </c>
    </row>
    <row r="601" spans="2:35">
      <c r="B601" s="39">
        <f t="shared" si="279"/>
        <v>573</v>
      </c>
      <c r="C601" s="42">
        <f t="shared" si="280"/>
        <v>3.8062589928017787</v>
      </c>
      <c r="D601" s="10">
        <f t="shared" si="281"/>
        <v>1.7337410071977128</v>
      </c>
      <c r="E601" s="40">
        <f t="shared" si="282"/>
        <v>27.612517985604573</v>
      </c>
      <c r="F601" s="40">
        <f t="shared" si="283"/>
        <v>31.08</v>
      </c>
      <c r="G601" s="3">
        <f t="shared" si="284"/>
        <v>195.94992805758986</v>
      </c>
      <c r="H601" s="3">
        <f t="shared" si="285"/>
        <v>81.256230789298584</v>
      </c>
      <c r="I601">
        <f t="shared" si="270"/>
        <v>8.1256230789298584E-5</v>
      </c>
      <c r="J601" s="4">
        <f t="shared" si="286"/>
        <v>598.82773250176422</v>
      </c>
      <c r="K601" s="40">
        <f t="shared" si="287"/>
        <v>7.369622325388856</v>
      </c>
      <c r="L601" s="40">
        <f t="shared" si="271"/>
        <v>0</v>
      </c>
      <c r="M601" s="10">
        <f t="shared" si="288"/>
        <v>5.0720019233560532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13.865396041347495</v>
      </c>
      <c r="Q601" s="42">
        <f t="shared" si="290"/>
        <v>0.27774190164893925</v>
      </c>
      <c r="R601" s="4">
        <f t="shared" si="291"/>
        <v>31320.735252019414</v>
      </c>
      <c r="S601">
        <f t="shared" si="272"/>
        <v>3.1320735252019416E-5</v>
      </c>
      <c r="T601" s="41">
        <f t="shared" si="273"/>
        <v>1.4848363678986442E-4</v>
      </c>
      <c r="U601" s="42">
        <f t="shared" si="292"/>
        <v>5.6206625446511435E-2</v>
      </c>
      <c r="V601" s="42">
        <f t="shared" si="293"/>
        <v>0.45478013737871759</v>
      </c>
      <c r="W601" s="42">
        <f t="shared" si="294"/>
        <v>0.45123220535849612</v>
      </c>
      <c r="X601" s="42">
        <f t="shared" si="295"/>
        <v>3.547932020221467E-3</v>
      </c>
      <c r="Y601" s="42">
        <f t="shared" si="269"/>
        <v>2.2828886455520058E-3</v>
      </c>
      <c r="Z601" s="10">
        <f t="shared" si="296"/>
        <v>15.374681647801861</v>
      </c>
      <c r="AA601">
        <f t="shared" si="274"/>
        <v>5071638.2356304973</v>
      </c>
      <c r="AB601" s="10">
        <f t="shared" si="275"/>
        <v>5.0716382356304974</v>
      </c>
      <c r="AC601" s="10">
        <f t="shared" si="276"/>
        <v>4.9706382356304974</v>
      </c>
      <c r="AD601" s="3">
        <f t="shared" si="277"/>
        <v>720.90474773466246</v>
      </c>
      <c r="AI601" s="94">
        <f t="shared" si="278"/>
        <v>0.45123220535849612</v>
      </c>
    </row>
    <row r="602" spans="2:35">
      <c r="B602" s="39">
        <f t="shared" si="279"/>
        <v>574</v>
      </c>
      <c r="C602" s="42">
        <f t="shared" si="280"/>
        <v>3.8129016786530907</v>
      </c>
      <c r="D602" s="10">
        <f t="shared" si="281"/>
        <v>1.7270983213464</v>
      </c>
      <c r="E602" s="40">
        <f t="shared" si="282"/>
        <v>27.625803357307198</v>
      </c>
      <c r="F602" s="40">
        <f t="shared" si="283"/>
        <v>31.08</v>
      </c>
      <c r="G602" s="3">
        <f t="shared" si="284"/>
        <v>195.89678657077937</v>
      </c>
      <c r="H602" s="3">
        <f t="shared" si="285"/>
        <v>81.256230789298584</v>
      </c>
      <c r="I602">
        <f t="shared" si="270"/>
        <v>8.1256230789298584E-5</v>
      </c>
      <c r="J602" s="4">
        <f t="shared" si="286"/>
        <v>599.40410607915123</v>
      </c>
      <c r="K602" s="40">
        <f t="shared" si="287"/>
        <v>7.3767156100734681</v>
      </c>
      <c r="L602" s="40">
        <f t="shared" si="271"/>
        <v>0</v>
      </c>
      <c r="M602" s="10">
        <f t="shared" si="288"/>
        <v>5.0716382356304974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13.865078878140785</v>
      </c>
      <c r="Q602" s="42">
        <f t="shared" si="290"/>
        <v>0.27822099635223624</v>
      </c>
      <c r="R602" s="4">
        <f t="shared" si="291"/>
        <v>31199.33135831192</v>
      </c>
      <c r="S602">
        <f t="shared" si="272"/>
        <v>3.1199331358311921E-5</v>
      </c>
      <c r="T602" s="41">
        <f t="shared" si="273"/>
        <v>1.4860504068357191E-4</v>
      </c>
      <c r="U602" s="42">
        <f t="shared" si="292"/>
        <v>5.5988760089058655E-2</v>
      </c>
      <c r="V602" s="42">
        <f t="shared" si="293"/>
        <v>0.45474382403623897</v>
      </c>
      <c r="W602" s="42">
        <f t="shared" si="294"/>
        <v>0.45119919237298645</v>
      </c>
      <c r="X602" s="42">
        <f t="shared" si="295"/>
        <v>3.5446316632525288E-3</v>
      </c>
      <c r="Y602" s="42">
        <f t="shared" si="269"/>
        <v>2.2845868598070089E-3</v>
      </c>
      <c r="Z602" s="10">
        <f t="shared" si="296"/>
        <v>15.373548900481994</v>
      </c>
      <c r="AA602">
        <f t="shared" si="274"/>
        <v>5071272.0181524111</v>
      </c>
      <c r="AB602" s="10">
        <f t="shared" si="275"/>
        <v>5.0712720181524107</v>
      </c>
      <c r="AC602" s="10">
        <f t="shared" si="276"/>
        <v>4.9702720181524107</v>
      </c>
      <c r="AD602" s="3">
        <f t="shared" si="277"/>
        <v>720.85163424980578</v>
      </c>
      <c r="AI602" s="94">
        <f t="shared" si="278"/>
        <v>0.45119919237298645</v>
      </c>
    </row>
    <row r="603" spans="2:35">
      <c r="B603" s="39">
        <f t="shared" si="279"/>
        <v>575</v>
      </c>
      <c r="C603" s="42">
        <f t="shared" si="280"/>
        <v>3.8195443645044027</v>
      </c>
      <c r="D603" s="10">
        <f t="shared" si="281"/>
        <v>1.7204556354950871</v>
      </c>
      <c r="E603" s="40">
        <f t="shared" si="282"/>
        <v>27.639088729009824</v>
      </c>
      <c r="F603" s="40">
        <f t="shared" si="283"/>
        <v>31.08</v>
      </c>
      <c r="G603" s="3">
        <f t="shared" si="284"/>
        <v>195.84364508396888</v>
      </c>
      <c r="H603" s="3">
        <f t="shared" si="285"/>
        <v>81.256230789298584</v>
      </c>
      <c r="I603">
        <f t="shared" si="270"/>
        <v>8.1256230789298584E-5</v>
      </c>
      <c r="J603" s="4">
        <f t="shared" si="286"/>
        <v>599.98075690381984</v>
      </c>
      <c r="K603" s="40">
        <f t="shared" si="287"/>
        <v>7.3838123067706594</v>
      </c>
      <c r="L603" s="40">
        <f t="shared" si="271"/>
        <v>0</v>
      </c>
      <c r="M603" s="10">
        <f t="shared" si="288"/>
        <v>5.0712720181524107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13.864759493147615</v>
      </c>
      <c r="Q603" s="42">
        <f t="shared" si="290"/>
        <v>0.27870010209183416</v>
      </c>
      <c r="R603" s="4">
        <f t="shared" si="291"/>
        <v>31077.934426183932</v>
      </c>
      <c r="S603">
        <f t="shared" si="272"/>
        <v>3.1077934426183932E-5</v>
      </c>
      <c r="T603" s="41">
        <f t="shared" si="273"/>
        <v>1.487264376156999E-4</v>
      </c>
      <c r="U603" s="42">
        <f t="shared" si="292"/>
        <v>5.5770907224508372E-2</v>
      </c>
      <c r="V603" s="42">
        <f t="shared" si="293"/>
        <v>0.45470727345723855</v>
      </c>
      <c r="W603" s="42">
        <f t="shared" si="294"/>
        <v>0.45116594975453139</v>
      </c>
      <c r="X603" s="42">
        <f t="shared" si="295"/>
        <v>3.5413237027071554E-3</v>
      </c>
      <c r="Y603" s="42">
        <f t="shared" si="269"/>
        <v>2.2862835283187499E-3</v>
      </c>
      <c r="Z603" s="10">
        <f t="shared" si="296"/>
        <v>15.372408328816212</v>
      </c>
      <c r="AA603">
        <f t="shared" si="274"/>
        <v>5070903.2710614279</v>
      </c>
      <c r="AB603" s="10">
        <f t="shared" si="275"/>
        <v>5.0709032710614279</v>
      </c>
      <c r="AC603" s="10">
        <f t="shared" si="276"/>
        <v>4.9699032710614279</v>
      </c>
      <c r="AD603" s="3">
        <f t="shared" si="277"/>
        <v>720.79815388853194</v>
      </c>
      <c r="AI603" s="94">
        <f t="shared" si="278"/>
        <v>0.45116594975453139</v>
      </c>
    </row>
    <row r="604" spans="2:35">
      <c r="B604" s="39">
        <f t="shared" si="279"/>
        <v>576</v>
      </c>
      <c r="C604" s="42">
        <f t="shared" si="280"/>
        <v>3.8261870503557147</v>
      </c>
      <c r="D604" s="10">
        <f t="shared" si="281"/>
        <v>1.7138129496437742</v>
      </c>
      <c r="E604" s="40">
        <f t="shared" si="282"/>
        <v>27.65237410071245</v>
      </c>
      <c r="F604" s="40">
        <f t="shared" si="283"/>
        <v>31.08</v>
      </c>
      <c r="G604" s="3">
        <f t="shared" si="284"/>
        <v>195.79050359715839</v>
      </c>
      <c r="H604" s="3">
        <f t="shared" si="285"/>
        <v>81.256230789298584</v>
      </c>
      <c r="I604">
        <f t="shared" si="270"/>
        <v>8.1256230789298584E-5</v>
      </c>
      <c r="J604" s="4">
        <f t="shared" si="286"/>
        <v>600.55768497577003</v>
      </c>
      <c r="K604" s="40">
        <f t="shared" si="287"/>
        <v>7.3909124154804289</v>
      </c>
      <c r="L604" s="40">
        <f t="shared" si="271"/>
        <v>0</v>
      </c>
      <c r="M604" s="10">
        <f t="shared" si="288"/>
        <v>5.0709032710614279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13.864437886162381</v>
      </c>
      <c r="Q604" s="42">
        <f t="shared" si="290"/>
        <v>0.27917921894502745</v>
      </c>
      <c r="R604" s="4">
        <f t="shared" si="291"/>
        <v>30956.544499835443</v>
      </c>
      <c r="S604">
        <f t="shared" si="272"/>
        <v>3.0956544499835444E-5</v>
      </c>
      <c r="T604" s="41">
        <f t="shared" si="273"/>
        <v>1.4884782754204839E-4</v>
      </c>
      <c r="U604" s="42">
        <f t="shared" si="292"/>
        <v>5.5553066932179686E-2</v>
      </c>
      <c r="V604" s="42">
        <f t="shared" si="293"/>
        <v>0.45467048565874646</v>
      </c>
      <c r="W604" s="42">
        <f t="shared" si="294"/>
        <v>0.45113247751580582</v>
      </c>
      <c r="X604" s="42">
        <f t="shared" si="295"/>
        <v>3.5380081429406407E-3</v>
      </c>
      <c r="Y604" s="42">
        <f t="shared" si="269"/>
        <v>2.2879786476467678E-3</v>
      </c>
      <c r="Z604" s="10">
        <f t="shared" si="296"/>
        <v>15.371259933239074</v>
      </c>
      <c r="AA604">
        <f t="shared" si="274"/>
        <v>5070531.9944980424</v>
      </c>
      <c r="AB604" s="10">
        <f t="shared" si="275"/>
        <v>5.070531994498042</v>
      </c>
      <c r="AC604" s="10">
        <f t="shared" si="276"/>
        <v>4.9695319944980421</v>
      </c>
      <c r="AD604" s="3">
        <f t="shared" si="277"/>
        <v>720.74430667121715</v>
      </c>
      <c r="AI604" s="94">
        <f t="shared" si="278"/>
        <v>0.45113247751580582</v>
      </c>
    </row>
    <row r="605" spans="2:35">
      <c r="B605" s="39">
        <f t="shared" si="279"/>
        <v>577</v>
      </c>
      <c r="C605" s="42">
        <f t="shared" si="280"/>
        <v>3.8328297362070267</v>
      </c>
      <c r="D605" s="10">
        <f t="shared" si="281"/>
        <v>1.7071702637924613</v>
      </c>
      <c r="E605" s="40">
        <f t="shared" si="282"/>
        <v>27.665659472415076</v>
      </c>
      <c r="F605" s="40">
        <f t="shared" si="283"/>
        <v>31.08</v>
      </c>
      <c r="G605" s="3">
        <f t="shared" si="284"/>
        <v>195.7373621103479</v>
      </c>
      <c r="H605" s="3">
        <f t="shared" si="285"/>
        <v>81.256230789298584</v>
      </c>
      <c r="I605">
        <f t="shared" si="270"/>
        <v>8.1256230789298584E-5</v>
      </c>
      <c r="J605" s="4">
        <f t="shared" si="286"/>
        <v>601.1348902950017</v>
      </c>
      <c r="K605" s="40">
        <f t="shared" si="287"/>
        <v>7.3980159362027775</v>
      </c>
      <c r="L605" s="40">
        <f t="shared" si="271"/>
        <v>0</v>
      </c>
      <c r="M605" s="10">
        <f t="shared" si="288"/>
        <v>5.070531994498042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13.864114056977927</v>
      </c>
      <c r="Q605" s="42">
        <f t="shared" si="290"/>
        <v>0.27965834698912839</v>
      </c>
      <c r="R605" s="4">
        <f t="shared" si="291"/>
        <v>30835.161623466476</v>
      </c>
      <c r="S605">
        <f t="shared" si="272"/>
        <v>3.0835161623466474E-5</v>
      </c>
      <c r="T605" s="41">
        <f t="shared" si="273"/>
        <v>1.4896921041841735E-4</v>
      </c>
      <c r="U605" s="42">
        <f t="shared" si="292"/>
        <v>5.5335239291391759E-2</v>
      </c>
      <c r="V605" s="42">
        <f t="shared" si="293"/>
        <v>0.45463346065803567</v>
      </c>
      <c r="W605" s="42">
        <f t="shared" si="294"/>
        <v>0.45109877566956275</v>
      </c>
      <c r="X605" s="42">
        <f t="shared" si="295"/>
        <v>3.5346849884729248E-3</v>
      </c>
      <c r="Y605" s="42">
        <f t="shared" si="269"/>
        <v>2.289672214351808E-3</v>
      </c>
      <c r="Z605" s="10">
        <f t="shared" si="296"/>
        <v>15.370103714188254</v>
      </c>
      <c r="AA605">
        <f t="shared" si="274"/>
        <v>5070158.1886037532</v>
      </c>
      <c r="AB605" s="10">
        <f t="shared" si="275"/>
        <v>5.0701581886037532</v>
      </c>
      <c r="AC605" s="10">
        <f t="shared" si="276"/>
        <v>4.9691581886037532</v>
      </c>
      <c r="AD605" s="3">
        <f t="shared" si="277"/>
        <v>720.69009261838335</v>
      </c>
      <c r="AI605" s="94">
        <f t="shared" si="278"/>
        <v>0.45109877566956275</v>
      </c>
    </row>
    <row r="606" spans="2:35">
      <c r="B606" s="39">
        <f t="shared" si="279"/>
        <v>578</v>
      </c>
      <c r="C606" s="42">
        <f t="shared" si="280"/>
        <v>3.8394724220583387</v>
      </c>
      <c r="D606" s="10">
        <f t="shared" si="281"/>
        <v>1.7005275779411484</v>
      </c>
      <c r="E606" s="40">
        <f t="shared" si="282"/>
        <v>27.678944844117702</v>
      </c>
      <c r="F606" s="40">
        <f t="shared" si="283"/>
        <v>31.08</v>
      </c>
      <c r="G606" s="3">
        <f t="shared" si="284"/>
        <v>195.68422062353741</v>
      </c>
      <c r="H606" s="3">
        <f t="shared" si="285"/>
        <v>81.256230789298584</v>
      </c>
      <c r="I606">
        <f t="shared" si="270"/>
        <v>8.1256230789298584E-5</v>
      </c>
      <c r="J606" s="4">
        <f t="shared" si="286"/>
        <v>601.71237286151495</v>
      </c>
      <c r="K606" s="40">
        <f t="shared" si="287"/>
        <v>7.4051228689377044</v>
      </c>
      <c r="L606" s="40">
        <f t="shared" si="271"/>
        <v>0</v>
      </c>
      <c r="M606" s="10">
        <f t="shared" si="288"/>
        <v>5.0701581886037532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13.863788005385668</v>
      </c>
      <c r="Q606" s="42">
        <f t="shared" si="290"/>
        <v>0.28013748630146723</v>
      </c>
      <c r="R606" s="4">
        <f t="shared" si="291"/>
        <v>30713.785841277011</v>
      </c>
      <c r="S606">
        <f t="shared" si="272"/>
        <v>3.0713785841277009E-5</v>
      </c>
      <c r="T606" s="41">
        <f t="shared" si="273"/>
        <v>1.4909058620060682E-4</v>
      </c>
      <c r="U606" s="42">
        <f t="shared" si="292"/>
        <v>5.5117424381463657E-2</v>
      </c>
      <c r="V606" s="42">
        <f t="shared" si="293"/>
        <v>0.45459619847278782</v>
      </c>
      <c r="W606" s="42">
        <f t="shared" si="294"/>
        <v>0.45106484422864679</v>
      </c>
      <c r="X606" s="42">
        <f t="shared" si="295"/>
        <v>3.5313542441410273E-3</v>
      </c>
      <c r="Y606" s="42">
        <f t="shared" ref="Y606:Y669" si="299">IF((X606*(Q606-Q605)+Y605)&lt;0,0,X606*(Q606-Q605)+Y605)</f>
        <v>2.2913642249959704E-3</v>
      </c>
      <c r="Z606" s="10">
        <f t="shared" si="296"/>
        <v>15.368939672105496</v>
      </c>
      <c r="AA606">
        <f t="shared" si="274"/>
        <v>5069781.8535213759</v>
      </c>
      <c r="AB606" s="10">
        <f t="shared" si="275"/>
        <v>5.0697818535213761</v>
      </c>
      <c r="AC606" s="10">
        <f t="shared" si="276"/>
        <v>4.9687818535213761</v>
      </c>
      <c r="AD606" s="3">
        <f t="shared" si="277"/>
        <v>720.63551175074338</v>
      </c>
      <c r="AI606" s="94">
        <f t="shared" si="278"/>
        <v>0.45106484422864679</v>
      </c>
    </row>
    <row r="607" spans="2:35">
      <c r="B607" s="39">
        <f t="shared" si="279"/>
        <v>579</v>
      </c>
      <c r="C607" s="42">
        <f t="shared" si="280"/>
        <v>3.8461151079096507</v>
      </c>
      <c r="D607" s="10">
        <f t="shared" si="281"/>
        <v>1.6938848920898355</v>
      </c>
      <c r="E607" s="40">
        <f t="shared" si="282"/>
        <v>27.692230215820327</v>
      </c>
      <c r="F607" s="40">
        <f t="shared" si="283"/>
        <v>31.08</v>
      </c>
      <c r="G607" s="3">
        <f t="shared" si="284"/>
        <v>195.63107913672692</v>
      </c>
      <c r="H607" s="3">
        <f t="shared" si="285"/>
        <v>81.256230789298584</v>
      </c>
      <c r="I607">
        <f t="shared" si="270"/>
        <v>8.1256230789298584E-5</v>
      </c>
      <c r="J607" s="4">
        <f t="shared" si="286"/>
        <v>602.29013267530991</v>
      </c>
      <c r="K607" s="40">
        <f t="shared" si="287"/>
        <v>7.4122332136852123</v>
      </c>
      <c r="L607" s="40">
        <f t="shared" si="271"/>
        <v>0</v>
      </c>
      <c r="M607" s="10">
        <f t="shared" si="288"/>
        <v>5.0697818535213761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13.863459731175858</v>
      </c>
      <c r="Q607" s="42">
        <f t="shared" si="290"/>
        <v>0.28061663695939243</v>
      </c>
      <c r="R607" s="4">
        <f t="shared" si="291"/>
        <v>30592.417197467046</v>
      </c>
      <c r="S607">
        <f t="shared" si="272"/>
        <v>3.0592417197467045E-5</v>
      </c>
      <c r="T607" s="41">
        <f t="shared" si="273"/>
        <v>1.4921195484441678E-4</v>
      </c>
      <c r="U607" s="42">
        <f t="shared" si="292"/>
        <v>5.489962228171448E-2</v>
      </c>
      <c r="V607" s="42">
        <f t="shared" si="293"/>
        <v>0.45455869912043223</v>
      </c>
      <c r="W607" s="42">
        <f t="shared" si="294"/>
        <v>0.4510306832060213</v>
      </c>
      <c r="X607" s="42">
        <f t="shared" si="295"/>
        <v>3.5280159144109313E-3</v>
      </c>
      <c r="Y607" s="42">
        <f t="shared" si="299"/>
        <v>2.293054676142531E-3</v>
      </c>
      <c r="Z607" s="10">
        <f t="shared" si="296"/>
        <v>15.367767807435387</v>
      </c>
      <c r="AA607">
        <f t="shared" si="274"/>
        <v>5069402.9893946471</v>
      </c>
      <c r="AB607" s="10">
        <f t="shared" si="275"/>
        <v>5.0694029893946473</v>
      </c>
      <c r="AC607" s="10">
        <f t="shared" si="276"/>
        <v>4.9684029893946473</v>
      </c>
      <c r="AD607" s="3">
        <f t="shared" si="277"/>
        <v>720.58056408914388</v>
      </c>
      <c r="AI607" s="94">
        <f t="shared" si="278"/>
        <v>0.4510306832060213</v>
      </c>
    </row>
    <row r="608" spans="2:35">
      <c r="B608" s="39">
        <f t="shared" si="279"/>
        <v>580</v>
      </c>
      <c r="C608" s="42">
        <f t="shared" si="280"/>
        <v>3.8527577937609627</v>
      </c>
      <c r="D608" s="10">
        <f t="shared" si="281"/>
        <v>1.6872422062385226</v>
      </c>
      <c r="E608" s="40">
        <f t="shared" si="282"/>
        <v>27.705515587522953</v>
      </c>
      <c r="F608" s="40">
        <f t="shared" si="283"/>
        <v>31.08</v>
      </c>
      <c r="G608" s="3">
        <f t="shared" si="284"/>
        <v>195.57793764991644</v>
      </c>
      <c r="H608" s="3">
        <f t="shared" si="285"/>
        <v>81.256230789298584</v>
      </c>
      <c r="I608">
        <f t="shared" si="270"/>
        <v>8.1256230789298584E-5</v>
      </c>
      <c r="J608" s="4">
        <f t="shared" si="286"/>
        <v>602.86816973638633</v>
      </c>
      <c r="K608" s="40">
        <f t="shared" si="287"/>
        <v>7.4193469704452975</v>
      </c>
      <c r="L608" s="40">
        <f t="shared" si="271"/>
        <v>0</v>
      </c>
      <c r="M608" s="10">
        <f t="shared" si="288"/>
        <v>5.0694029893946473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13.863129234137253</v>
      </c>
      <c r="Q608" s="42">
        <f t="shared" si="290"/>
        <v>0.2810957990402706</v>
      </c>
      <c r="R608" s="4">
        <f t="shared" si="291"/>
        <v>30471.055736236576</v>
      </c>
      <c r="S608">
        <f t="shared" si="272"/>
        <v>3.0471055736236576E-5</v>
      </c>
      <c r="T608" s="41">
        <f t="shared" si="273"/>
        <v>1.4933331630564726E-4</v>
      </c>
      <c r="U608" s="42">
        <f t="shared" si="292"/>
        <v>5.4681833071463341E-2</v>
      </c>
      <c r="V608" s="42">
        <f t="shared" si="293"/>
        <v>0.4545209626187281</v>
      </c>
      <c r="W608" s="42">
        <f t="shared" si="294"/>
        <v>0.45099629261473378</v>
      </c>
      <c r="X608" s="42">
        <f t="shared" si="295"/>
        <v>3.5246700039943124E-3</v>
      </c>
      <c r="Y608" s="42">
        <f t="shared" si="299"/>
        <v>2.2947435643560538E-3</v>
      </c>
      <c r="Z608" s="10">
        <f t="shared" si="296"/>
        <v>15.366588120626064</v>
      </c>
      <c r="AA608">
        <f t="shared" si="274"/>
        <v>5069021.5963684488</v>
      </c>
      <c r="AB608" s="10">
        <f t="shared" si="275"/>
        <v>5.0690215963684491</v>
      </c>
      <c r="AC608" s="10">
        <f t="shared" si="276"/>
        <v>4.9680215963684491</v>
      </c>
      <c r="AD608" s="3">
        <f t="shared" si="277"/>
        <v>720.52524965459736</v>
      </c>
      <c r="AI608" s="94">
        <f t="shared" si="278"/>
        <v>0.45099629261473378</v>
      </c>
    </row>
    <row r="609" spans="2:35">
      <c r="B609" s="39">
        <f t="shared" si="279"/>
        <v>581</v>
      </c>
      <c r="C609" s="42">
        <f t="shared" si="280"/>
        <v>3.8594004796122747</v>
      </c>
      <c r="D609" s="10">
        <f t="shared" si="281"/>
        <v>1.6805995203872097</v>
      </c>
      <c r="E609" s="40">
        <f t="shared" si="282"/>
        <v>27.718800959225579</v>
      </c>
      <c r="F609" s="40">
        <f t="shared" si="283"/>
        <v>31.08</v>
      </c>
      <c r="G609" s="3">
        <f t="shared" si="284"/>
        <v>195.52479616310595</v>
      </c>
      <c r="H609" s="3">
        <f t="shared" si="285"/>
        <v>81.256230789298584</v>
      </c>
      <c r="I609">
        <f t="shared" si="270"/>
        <v>8.1256230789298584E-5</v>
      </c>
      <c r="J609" s="4">
        <f t="shared" si="286"/>
        <v>603.44648404474424</v>
      </c>
      <c r="K609" s="40">
        <f t="shared" si="287"/>
        <v>7.42646413921796</v>
      </c>
      <c r="L609" s="40">
        <f t="shared" si="271"/>
        <v>0</v>
      </c>
      <c r="M609" s="10">
        <f t="shared" si="288"/>
        <v>5.0690215963684491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13.862796514057298</v>
      </c>
      <c r="Q609" s="42">
        <f t="shared" si="290"/>
        <v>0.28157497262148679</v>
      </c>
      <c r="R609" s="4">
        <f t="shared" si="291"/>
        <v>30349.701501785617</v>
      </c>
      <c r="S609">
        <f t="shared" si="272"/>
        <v>3.0349701501785616E-5</v>
      </c>
      <c r="T609" s="41">
        <f t="shared" si="273"/>
        <v>1.4945467054009823E-4</v>
      </c>
      <c r="U609" s="42">
        <f t="shared" si="292"/>
        <v>5.4464056830029375E-2</v>
      </c>
      <c r="V609" s="42">
        <f t="shared" si="293"/>
        <v>0.45448298898539075</v>
      </c>
      <c r="W609" s="42">
        <f t="shared" si="294"/>
        <v>0.45096167246793584</v>
      </c>
      <c r="X609" s="42">
        <f t="shared" si="295"/>
        <v>3.5213165174549088E-3</v>
      </c>
      <c r="Y609" s="42">
        <f t="shared" si="299"/>
        <v>2.2964308862023185E-3</v>
      </c>
      <c r="Z609" s="10">
        <f t="shared" si="296"/>
        <v>15.365400612128699</v>
      </c>
      <c r="AA609">
        <f t="shared" si="274"/>
        <v>5068637.6745886458</v>
      </c>
      <c r="AB609" s="10">
        <f t="shared" si="275"/>
        <v>5.0686376745886461</v>
      </c>
      <c r="AC609" s="10">
        <f t="shared" si="276"/>
        <v>4.9676376745886461</v>
      </c>
      <c r="AD609" s="3">
        <f t="shared" si="277"/>
        <v>720.46956846825901</v>
      </c>
      <c r="AI609" s="94">
        <f t="shared" si="278"/>
        <v>0.45096167246793584</v>
      </c>
    </row>
    <row r="610" spans="2:35">
      <c r="B610" s="39">
        <f t="shared" si="279"/>
        <v>582</v>
      </c>
      <c r="C610" s="42">
        <f t="shared" si="280"/>
        <v>3.8660431654635867</v>
      </c>
      <c r="D610" s="10">
        <f t="shared" si="281"/>
        <v>1.6739568345358968</v>
      </c>
      <c r="E610" s="40">
        <f t="shared" si="282"/>
        <v>27.732086330928205</v>
      </c>
      <c r="F610" s="40">
        <f t="shared" si="283"/>
        <v>31.08</v>
      </c>
      <c r="G610" s="3">
        <f t="shared" si="284"/>
        <v>195.47165467629546</v>
      </c>
      <c r="H610" s="3">
        <f t="shared" si="285"/>
        <v>81.256230789298584</v>
      </c>
      <c r="I610">
        <f t="shared" si="270"/>
        <v>8.1256230789298584E-5</v>
      </c>
      <c r="J610" s="4">
        <f t="shared" si="286"/>
        <v>604.02507560038384</v>
      </c>
      <c r="K610" s="40">
        <f t="shared" si="287"/>
        <v>7.4335847200032044</v>
      </c>
      <c r="L610" s="40">
        <f t="shared" si="271"/>
        <v>0</v>
      </c>
      <c r="M610" s="10">
        <f t="shared" si="288"/>
        <v>5.0686376745886461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13.862461570721988</v>
      </c>
      <c r="Q610" s="42">
        <f t="shared" si="290"/>
        <v>0.28205415778044451</v>
      </c>
      <c r="R610" s="4">
        <f t="shared" si="291"/>
        <v>30228.354538314161</v>
      </c>
      <c r="S610">
        <f t="shared" si="272"/>
        <v>3.0228354538314162E-5</v>
      </c>
      <c r="T610" s="41">
        <f t="shared" si="273"/>
        <v>1.4957601750356967E-4</v>
      </c>
      <c r="U610" s="42">
        <f t="shared" si="292"/>
        <v>5.4246293636731675E-2</v>
      </c>
      <c r="V610" s="42">
        <f t="shared" si="293"/>
        <v>0.45444477823844687</v>
      </c>
      <c r="W610" s="42">
        <f t="shared" si="294"/>
        <v>0.45092682277886781</v>
      </c>
      <c r="X610" s="42">
        <f t="shared" si="295"/>
        <v>3.5179554595790585E-3</v>
      </c>
      <c r="Y610" s="42">
        <f t="shared" si="299"/>
        <v>2.2981166382484231E-3</v>
      </c>
      <c r="Z610" s="10">
        <f t="shared" si="296"/>
        <v>15.364205282398149</v>
      </c>
      <c r="AA610">
        <f t="shared" si="274"/>
        <v>5068251.224202292</v>
      </c>
      <c r="AB610" s="10">
        <f t="shared" si="275"/>
        <v>5.0682512242022923</v>
      </c>
      <c r="AC610" s="10">
        <f t="shared" si="276"/>
        <v>4.9672512242022924</v>
      </c>
      <c r="AD610" s="3">
        <f t="shared" si="277"/>
        <v>720.41352055145637</v>
      </c>
      <c r="AI610" s="94">
        <f t="shared" si="278"/>
        <v>0.45092682277886781</v>
      </c>
    </row>
    <row r="611" spans="2:35">
      <c r="B611" s="39">
        <f t="shared" si="279"/>
        <v>583</v>
      </c>
      <c r="C611" s="42">
        <f t="shared" si="280"/>
        <v>3.8726858513148987</v>
      </c>
      <c r="D611" s="10">
        <f t="shared" si="281"/>
        <v>1.6673141486845839</v>
      </c>
      <c r="E611" s="40">
        <f t="shared" si="282"/>
        <v>27.74537170263083</v>
      </c>
      <c r="F611" s="40">
        <f t="shared" si="283"/>
        <v>31.08</v>
      </c>
      <c r="G611" s="3">
        <f t="shared" si="284"/>
        <v>195.41851318948497</v>
      </c>
      <c r="H611" s="3">
        <f t="shared" si="285"/>
        <v>81.256230789298584</v>
      </c>
      <c r="I611">
        <f t="shared" si="270"/>
        <v>8.1256230789298584E-5</v>
      </c>
      <c r="J611" s="4">
        <f t="shared" si="286"/>
        <v>604.60394440330492</v>
      </c>
      <c r="K611" s="40">
        <f t="shared" si="287"/>
        <v>7.4407087128010252</v>
      </c>
      <c r="L611" s="40">
        <f t="shared" si="271"/>
        <v>0</v>
      </c>
      <c r="M611" s="10">
        <f t="shared" si="288"/>
        <v>5.0682512242022923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13.862124403916049</v>
      </c>
      <c r="Q611" s="42">
        <f t="shared" si="290"/>
        <v>0.28253335459456597</v>
      </c>
      <c r="R611" s="4">
        <f t="shared" si="291"/>
        <v>30107.014890022187</v>
      </c>
      <c r="S611">
        <f t="shared" si="272"/>
        <v>3.0107014890022187E-5</v>
      </c>
      <c r="T611" s="41">
        <f t="shared" si="273"/>
        <v>1.4969735715186165E-4</v>
      </c>
      <c r="U611" s="42">
        <f t="shared" si="292"/>
        <v>5.4028543570889313E-2</v>
      </c>
      <c r="V611" s="42">
        <f t="shared" si="293"/>
        <v>0.45440633039595596</v>
      </c>
      <c r="W611" s="42">
        <f t="shared" si="294"/>
        <v>0.45089174356087819</v>
      </c>
      <c r="X611" s="42">
        <f t="shared" si="295"/>
        <v>3.5145868350777709E-3</v>
      </c>
      <c r="Y611" s="42">
        <f t="shared" si="299"/>
        <v>2.2998008170627454E-3</v>
      </c>
      <c r="Z611" s="10">
        <f t="shared" si="296"/>
        <v>15.363002131892646</v>
      </c>
      <c r="AA611">
        <f t="shared" si="274"/>
        <v>5067862.2453575348</v>
      </c>
      <c r="AB611" s="10">
        <f t="shared" si="275"/>
        <v>5.067862245357535</v>
      </c>
      <c r="AC611" s="10">
        <f t="shared" si="276"/>
        <v>4.9668622453575351</v>
      </c>
      <c r="AD611" s="3">
        <f t="shared" si="277"/>
        <v>720.3571059256758</v>
      </c>
      <c r="AI611" s="94">
        <f t="shared" si="278"/>
        <v>0.45089174356087819</v>
      </c>
    </row>
    <row r="612" spans="2:35">
      <c r="B612" s="39">
        <f t="shared" si="279"/>
        <v>584</v>
      </c>
      <c r="C612" s="42">
        <f t="shared" si="280"/>
        <v>3.8793285371662107</v>
      </c>
      <c r="D612" s="10">
        <f t="shared" si="281"/>
        <v>1.6606714628332711</v>
      </c>
      <c r="E612" s="40">
        <f t="shared" si="282"/>
        <v>27.758657074333456</v>
      </c>
      <c r="F612" s="40">
        <f t="shared" si="283"/>
        <v>31.08</v>
      </c>
      <c r="G612" s="3">
        <f t="shared" si="284"/>
        <v>195.36537170267448</v>
      </c>
      <c r="H612" s="3">
        <f t="shared" si="285"/>
        <v>81.256230789298584</v>
      </c>
      <c r="I612">
        <f t="shared" si="270"/>
        <v>8.1256230789298584E-5</v>
      </c>
      <c r="J612" s="4">
        <f t="shared" si="286"/>
        <v>605.18309045350759</v>
      </c>
      <c r="K612" s="40">
        <f t="shared" si="287"/>
        <v>7.4478361176114261</v>
      </c>
      <c r="L612" s="40">
        <f t="shared" si="271"/>
        <v>0</v>
      </c>
      <c r="M612" s="10">
        <f t="shared" si="288"/>
        <v>5.067862245357535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13.861785013422848</v>
      </c>
      <c r="Q612" s="42">
        <f t="shared" si="290"/>
        <v>0.28301256314129208</v>
      </c>
      <c r="R612" s="4">
        <f t="shared" si="291"/>
        <v>29985.682601109722</v>
      </c>
      <c r="S612">
        <f t="shared" si="272"/>
        <v>2.9985682601109722E-5</v>
      </c>
      <c r="T612" s="41">
        <f t="shared" si="273"/>
        <v>1.4981868944077411E-4</v>
      </c>
      <c r="U612" s="42">
        <f t="shared" si="292"/>
        <v>5.3810806711821445E-2</v>
      </c>
      <c r="V612" s="42">
        <f t="shared" si="293"/>
        <v>0.45436764547588893</v>
      </c>
      <c r="W612" s="42">
        <f t="shared" si="294"/>
        <v>0.45085643482741489</v>
      </c>
      <c r="X612" s="42">
        <f t="shared" si="295"/>
        <v>3.5112106484740391E-3</v>
      </c>
      <c r="Y612" s="42">
        <f t="shared" si="299"/>
        <v>2.3014834192148499E-3</v>
      </c>
      <c r="Z612" s="10">
        <f t="shared" si="296"/>
        <v>15.361791161073169</v>
      </c>
      <c r="AA612">
        <f t="shared" si="274"/>
        <v>5067470.7382034091</v>
      </c>
      <c r="AB612" s="10">
        <f t="shared" si="275"/>
        <v>5.0674707382034088</v>
      </c>
      <c r="AC612" s="10">
        <f t="shared" si="276"/>
        <v>4.9664707382034088</v>
      </c>
      <c r="AD612" s="3">
        <f t="shared" si="277"/>
        <v>720.30032461253211</v>
      </c>
      <c r="AI612" s="94">
        <f t="shared" si="278"/>
        <v>0.45085643482741489</v>
      </c>
    </row>
    <row r="613" spans="2:35">
      <c r="B613" s="39">
        <f t="shared" si="279"/>
        <v>585</v>
      </c>
      <c r="C613" s="42">
        <f t="shared" si="280"/>
        <v>3.8859712230175227</v>
      </c>
      <c r="D613" s="10">
        <f t="shared" si="281"/>
        <v>1.6540287769819582</v>
      </c>
      <c r="E613" s="40">
        <f t="shared" si="282"/>
        <v>27.771942446036082</v>
      </c>
      <c r="F613" s="40">
        <f t="shared" si="283"/>
        <v>31.08</v>
      </c>
      <c r="G613" s="3">
        <f t="shared" si="284"/>
        <v>195.31223021586399</v>
      </c>
      <c r="H613" s="3">
        <f t="shared" si="285"/>
        <v>81.256230789298584</v>
      </c>
      <c r="I613">
        <f t="shared" si="270"/>
        <v>8.1256230789298584E-5</v>
      </c>
      <c r="J613" s="4">
        <f t="shared" si="286"/>
        <v>605.76251375099184</v>
      </c>
      <c r="K613" s="40">
        <f t="shared" si="287"/>
        <v>7.4549669344344061</v>
      </c>
      <c r="L613" s="40">
        <f t="shared" si="271"/>
        <v>0</v>
      </c>
      <c r="M613" s="10">
        <f t="shared" si="288"/>
        <v>5.0674707382034088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13.861443399024212</v>
      </c>
      <c r="Q613" s="42">
        <f t="shared" si="290"/>
        <v>0.28349178349808263</v>
      </c>
      <c r="R613" s="4">
        <f t="shared" si="291"/>
        <v>29864.357715776743</v>
      </c>
      <c r="S613">
        <f t="shared" si="272"/>
        <v>2.9864357715776743E-5</v>
      </c>
      <c r="T613" s="41">
        <f t="shared" si="273"/>
        <v>1.4994001432610708E-4</v>
      </c>
      <c r="U613" s="42">
        <f t="shared" si="292"/>
        <v>5.3593083138847149E-2</v>
      </c>
      <c r="V613" s="42">
        <f t="shared" si="293"/>
        <v>0.45432872349673137</v>
      </c>
      <c r="W613" s="42">
        <f t="shared" si="294"/>
        <v>0.45082089659200603</v>
      </c>
      <c r="X613" s="42">
        <f t="shared" si="295"/>
        <v>3.5078269047253419E-3</v>
      </c>
      <c r="Y613" s="42">
        <f t="shared" si="299"/>
        <v>2.3031644412756917E-3</v>
      </c>
      <c r="Z613" s="10">
        <f t="shared" si="296"/>
        <v>15.360572370404743</v>
      </c>
      <c r="AA613">
        <f t="shared" si="274"/>
        <v>5067076.7028902564</v>
      </c>
      <c r="AB613" s="10">
        <f t="shared" si="275"/>
        <v>5.0670767028902564</v>
      </c>
      <c r="AC613" s="10">
        <f t="shared" si="276"/>
        <v>4.9660767028902564</v>
      </c>
      <c r="AD613" s="3">
        <f t="shared" si="277"/>
        <v>720.24317663382976</v>
      </c>
      <c r="AI613" s="94">
        <f t="shared" si="278"/>
        <v>0.45082089659200603</v>
      </c>
    </row>
    <row r="614" spans="2:35">
      <c r="B614" s="39">
        <f t="shared" si="279"/>
        <v>586</v>
      </c>
      <c r="C614" s="42">
        <f t="shared" si="280"/>
        <v>3.8926139088688347</v>
      </c>
      <c r="D614" s="10">
        <f t="shared" si="281"/>
        <v>1.6473860911306453</v>
      </c>
      <c r="E614" s="40">
        <f t="shared" si="282"/>
        <v>27.785227817738708</v>
      </c>
      <c r="F614" s="40">
        <f t="shared" si="283"/>
        <v>31.08</v>
      </c>
      <c r="G614" s="3">
        <f t="shared" si="284"/>
        <v>195.2590887290535</v>
      </c>
      <c r="H614" s="3">
        <f t="shared" si="285"/>
        <v>81.256230789298584</v>
      </c>
      <c r="I614">
        <f t="shared" si="270"/>
        <v>8.1256230789298584E-5</v>
      </c>
      <c r="J614" s="4">
        <f t="shared" si="286"/>
        <v>606.34221429575757</v>
      </c>
      <c r="K614" s="40">
        <f t="shared" si="287"/>
        <v>7.4621011632699634</v>
      </c>
      <c r="L614" s="40">
        <f t="shared" si="271"/>
        <v>0</v>
      </c>
      <c r="M614" s="10">
        <f t="shared" si="288"/>
        <v>5.0670767028902564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13.861099560500804</v>
      </c>
      <c r="Q614" s="42">
        <f t="shared" si="290"/>
        <v>0.28397101574241634</v>
      </c>
      <c r="R614" s="4">
        <f t="shared" si="291"/>
        <v>29743.04027822326</v>
      </c>
      <c r="S614">
        <f t="shared" si="272"/>
        <v>2.9743040278223258E-5</v>
      </c>
      <c r="T614" s="41">
        <f t="shared" si="273"/>
        <v>1.5006133176366057E-4</v>
      </c>
      <c r="U614" s="42">
        <f t="shared" si="292"/>
        <v>5.3375372931285546E-2</v>
      </c>
      <c r="V614" s="42">
        <f t="shared" si="293"/>
        <v>0.45428956447679897</v>
      </c>
      <c r="W614" s="42">
        <f t="shared" si="294"/>
        <v>0.4507851288682988</v>
      </c>
      <c r="X614" s="42">
        <f t="shared" si="295"/>
        <v>3.5044356085001671E-3</v>
      </c>
      <c r="Y614" s="42">
        <f t="shared" si="299"/>
        <v>2.3048438798174762E-3</v>
      </c>
      <c r="Z614" s="10">
        <f t="shared" si="296"/>
        <v>15.359345760355474</v>
      </c>
      <c r="AA614">
        <f t="shared" si="274"/>
        <v>5066680.1395694166</v>
      </c>
      <c r="AB614" s="10">
        <f t="shared" si="275"/>
        <v>5.0666801395694163</v>
      </c>
      <c r="AC614" s="10">
        <f t="shared" si="276"/>
        <v>4.9656801395694163</v>
      </c>
      <c r="AD614" s="3">
        <f t="shared" si="277"/>
        <v>720.18566201151805</v>
      </c>
      <c r="AI614" s="94">
        <f t="shared" si="278"/>
        <v>0.4507851288682988</v>
      </c>
    </row>
    <row r="615" spans="2:35">
      <c r="B615" s="39">
        <f t="shared" si="279"/>
        <v>587</v>
      </c>
      <c r="C615" s="42">
        <f t="shared" si="280"/>
        <v>3.8992565947201467</v>
      </c>
      <c r="D615" s="10">
        <f t="shared" si="281"/>
        <v>1.6407434052793324</v>
      </c>
      <c r="E615" s="40">
        <f t="shared" si="282"/>
        <v>27.798513189441334</v>
      </c>
      <c r="F615" s="40">
        <f t="shared" si="283"/>
        <v>31.08</v>
      </c>
      <c r="G615" s="3">
        <f t="shared" si="284"/>
        <v>195.20594724224301</v>
      </c>
      <c r="H615" s="3">
        <f t="shared" si="285"/>
        <v>81.256230789298584</v>
      </c>
      <c r="I615">
        <f t="shared" ref="I615:I678" si="300">H615/1000^2</f>
        <v>8.1256230789298584E-5</v>
      </c>
      <c r="J615" s="4">
        <f t="shared" si="286"/>
        <v>606.922192087805</v>
      </c>
      <c r="K615" s="40">
        <f t="shared" si="287"/>
        <v>7.4692388041181017</v>
      </c>
      <c r="L615" s="40">
        <f t="shared" ref="L615:L678" si="301">IF((gstar-K615)&lt;0,0,gstar-K615)</f>
        <v>0</v>
      </c>
      <c r="M615" s="10">
        <f t="shared" si="288"/>
        <v>5.0666801395694163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13.860753497631844</v>
      </c>
      <c r="Q615" s="42">
        <f t="shared" si="290"/>
        <v>0.28445025995179118</v>
      </c>
      <c r="R615" s="4">
        <f t="shared" si="291"/>
        <v>29621.730332649251</v>
      </c>
      <c r="S615">
        <f t="shared" ref="S615:S678" si="302">R615/1000^3</f>
        <v>2.9621730332649252E-5</v>
      </c>
      <c r="T615" s="41">
        <f t="shared" ref="T615:T678" si="303">(vc/1000^3-S615)</f>
        <v>1.5018264170923458E-4</v>
      </c>
      <c r="U615" s="42">
        <f t="shared" si="292"/>
        <v>5.3157676168455716E-2</v>
      </c>
      <c r="V615" s="42">
        <f t="shared" si="293"/>
        <v>0.45425016843460497</v>
      </c>
      <c r="W615" s="42">
        <f t="shared" si="294"/>
        <v>0.4507491316700305</v>
      </c>
      <c r="X615" s="42">
        <f t="shared" si="295"/>
        <v>3.5010367645744722E-3</v>
      </c>
      <c r="Y615" s="42">
        <f t="shared" si="299"/>
        <v>2.3065217314137071E-3</v>
      </c>
      <c r="Z615" s="10">
        <f t="shared" si="296"/>
        <v>15.358111331396838</v>
      </c>
      <c r="AA615">
        <f t="shared" ref="AA615:AA678" si="304">Z615*rat*to+patm*1000000</f>
        <v>5066281.0483933184</v>
      </c>
      <c r="AB615" s="10">
        <f t="shared" ref="AB615:AB678" si="305">AA615/1000000</f>
        <v>5.0662810483933187</v>
      </c>
      <c r="AC615" s="10">
        <f t="shared" ref="AC615:AC678" si="306">AB615-patm</f>
        <v>4.9652810483933187</v>
      </c>
      <c r="AD615" s="3">
        <f t="shared" ref="AD615:AD678" si="307">AC615*1000000/6895</f>
        <v>720.12778076770394</v>
      </c>
      <c r="AI615" s="94">
        <f t="shared" ref="AI615:AI678" si="308">($M615-patm)*1000000*$I615/SQRT(rat*to)*SQRT(k)*(2/(k+1))^((k+1)/2/(k-1))</f>
        <v>0.4507491316700305</v>
      </c>
    </row>
    <row r="616" spans="2:35">
      <c r="B616" s="39">
        <f t="shared" ref="B616:B679" si="309">1+B615</f>
        <v>588</v>
      </c>
      <c r="C616" s="42">
        <f t="shared" ref="C616:C679" si="310">xincp+C615</f>
        <v>3.9058992805714587</v>
      </c>
      <c r="D616" s="10">
        <f t="shared" ref="D616:D679" si="311">(F616-E616)/2</f>
        <v>1.6341007194280195</v>
      </c>
      <c r="E616" s="40">
        <f t="shared" ref="E616:E679" si="312">E615+ci*2*xincp</f>
        <v>27.811798561143959</v>
      </c>
      <c r="F616" s="40">
        <f t="shared" ref="F616:F679" si="313">F615-osi*2*xincp</f>
        <v>31.08</v>
      </c>
      <c r="G616" s="3">
        <f t="shared" ref="G616:G679" si="314">G615-ei*n*2*xincp</f>
        <v>195.15280575543252</v>
      </c>
      <c r="H616" s="3">
        <f t="shared" ref="H616:H679" si="315">PI()/4*(dto+erate*(two-D616)/two)^2</f>
        <v>81.256230789298584</v>
      </c>
      <c r="I616">
        <f t="shared" si="300"/>
        <v>8.1256230789298584E-5</v>
      </c>
      <c r="J616" s="4">
        <f t="shared" ref="J616:J679" si="316">PI()/4*dc^2-PI()/4*(F616^2-E616^2)</f>
        <v>607.50244712713391</v>
      </c>
      <c r="K616" s="40">
        <f t="shared" ref="K616:K679" si="317">J616/H616</f>
        <v>7.4763798569788174</v>
      </c>
      <c r="L616" s="40">
        <f t="shared" si="301"/>
        <v>0</v>
      </c>
      <c r="M616" s="10">
        <f t="shared" ref="M616:M679" si="318">AB615</f>
        <v>5.0662810483933187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13.860405210195189</v>
      </c>
      <c r="Q616" s="42">
        <f t="shared" ref="Q616:Q679" si="320">xincp/P616+Q615</f>
        <v>0.28492951620372425</v>
      </c>
      <c r="R616" s="4">
        <f t="shared" ref="R616:R679" si="321">PI()/4*(F616^2-E616^2)*G616</f>
        <v>29500.427923254749</v>
      </c>
      <c r="S616">
        <f t="shared" si="302"/>
        <v>2.9500427923254749E-5</v>
      </c>
      <c r="T616" s="41">
        <f t="shared" si="303"/>
        <v>1.5030394411862907E-4</v>
      </c>
      <c r="U616" s="42">
        <f t="shared" ref="U616:U679" si="322">rhopgrain*R616/1000^2</f>
        <v>5.2939992929676799E-2</v>
      </c>
      <c r="V616" s="42">
        <f t="shared" ref="V616:V679" si="323">(U615-U616)/(Q616-Q615)</f>
        <v>0.45421053538873252</v>
      </c>
      <c r="W616" s="42">
        <f t="shared" ref="W616:W679" si="324">IF(V616&lt;AI616,IF(AB615&gt;pbd,AI616,0),AI616)</f>
        <v>0.45071290501103778</v>
      </c>
      <c r="X616" s="42">
        <f t="shared" ref="X616:X679" si="325">V616-W616</f>
        <v>3.4976303776947382E-3</v>
      </c>
      <c r="Y616" s="42">
        <f t="shared" si="299"/>
        <v>2.3081979926391685E-3</v>
      </c>
      <c r="Z616" s="10">
        <f t="shared" ref="Z616:Z679" si="326">Y616/T616</f>
        <v>15.356869084003526</v>
      </c>
      <c r="AA616">
        <f t="shared" si="304"/>
        <v>5065879.4295154279</v>
      </c>
      <c r="AB616" s="10">
        <f t="shared" si="305"/>
        <v>5.0658794295154275</v>
      </c>
      <c r="AC616" s="10">
        <f t="shared" si="306"/>
        <v>4.9648794295154275</v>
      </c>
      <c r="AD616" s="3">
        <f t="shared" si="307"/>
        <v>720.06953292464505</v>
      </c>
      <c r="AI616" s="94">
        <f t="shared" si="308"/>
        <v>0.45071290501103778</v>
      </c>
    </row>
    <row r="617" spans="2:35">
      <c r="B617" s="39">
        <f t="shared" si="309"/>
        <v>589</v>
      </c>
      <c r="C617" s="42">
        <f t="shared" si="310"/>
        <v>3.9125419664227707</v>
      </c>
      <c r="D617" s="10">
        <f t="shared" si="311"/>
        <v>1.6274580335767066</v>
      </c>
      <c r="E617" s="40">
        <f t="shared" si="312"/>
        <v>27.825083932846585</v>
      </c>
      <c r="F617" s="40">
        <f t="shared" si="313"/>
        <v>31.08</v>
      </c>
      <c r="G617" s="3">
        <f t="shared" si="314"/>
        <v>195.09966426862204</v>
      </c>
      <c r="H617" s="3">
        <f t="shared" si="315"/>
        <v>81.256230789298584</v>
      </c>
      <c r="I617">
        <f t="shared" si="300"/>
        <v>8.1256230789298584E-5</v>
      </c>
      <c r="J617" s="4">
        <f t="shared" si="316"/>
        <v>608.0829794137444</v>
      </c>
      <c r="K617" s="40">
        <f t="shared" si="317"/>
        <v>7.4835243218521121</v>
      </c>
      <c r="L617" s="40">
        <f t="shared" si="301"/>
        <v>0</v>
      </c>
      <c r="M617" s="10">
        <f t="shared" si="318"/>
        <v>5.0658794295154275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13.860054697967284</v>
      </c>
      <c r="Q617" s="42">
        <f t="shared" si="320"/>
        <v>0.28540878457575214</v>
      </c>
      <c r="R617" s="4">
        <f t="shared" si="321"/>
        <v>29379.133094239725</v>
      </c>
      <c r="S617">
        <f t="shared" si="302"/>
        <v>2.9379133094239725E-5</v>
      </c>
      <c r="T617" s="41">
        <f t="shared" si="303"/>
        <v>1.504252389476441E-4</v>
      </c>
      <c r="U617" s="42">
        <f t="shared" si="322"/>
        <v>5.2722323294267896E-2</v>
      </c>
      <c r="V617" s="42">
        <f t="shared" si="323"/>
        <v>0.45417066535790085</v>
      </c>
      <c r="W617" s="42">
        <f t="shared" si="324"/>
        <v>0.45067644890525099</v>
      </c>
      <c r="X617" s="42">
        <f t="shared" si="325"/>
        <v>3.4942164526498565E-3</v>
      </c>
      <c r="Y617" s="42">
        <f t="shared" si="299"/>
        <v>2.3098726600699429E-3</v>
      </c>
      <c r="Z617" s="10">
        <f t="shared" si="326"/>
        <v>15.355619018653513</v>
      </c>
      <c r="AA617">
        <f t="shared" si="304"/>
        <v>5065475.2830902757</v>
      </c>
      <c r="AB617" s="10">
        <f t="shared" si="305"/>
        <v>5.0654752830902758</v>
      </c>
      <c r="AC617" s="10">
        <f t="shared" si="306"/>
        <v>4.9644752830902759</v>
      </c>
      <c r="AD617" s="3">
        <f t="shared" si="307"/>
        <v>720.01091850475359</v>
      </c>
      <c r="AI617" s="94">
        <f t="shared" si="308"/>
        <v>0.45067644890525099</v>
      </c>
    </row>
    <row r="618" spans="2:35">
      <c r="B618" s="39">
        <f t="shared" si="309"/>
        <v>590</v>
      </c>
      <c r="C618" s="42">
        <f t="shared" si="310"/>
        <v>3.9191846522740827</v>
      </c>
      <c r="D618" s="10">
        <f t="shared" si="311"/>
        <v>1.6208153477253937</v>
      </c>
      <c r="E618" s="40">
        <f t="shared" si="312"/>
        <v>27.838369304549211</v>
      </c>
      <c r="F618" s="40">
        <f t="shared" si="313"/>
        <v>31.08</v>
      </c>
      <c r="G618" s="3">
        <f t="shared" si="314"/>
        <v>195.04652278181155</v>
      </c>
      <c r="H618" s="3">
        <f t="shared" si="315"/>
        <v>81.256230789298584</v>
      </c>
      <c r="I618">
        <f t="shared" si="300"/>
        <v>8.1256230789298584E-5</v>
      </c>
      <c r="J618" s="4">
        <f t="shared" si="316"/>
        <v>608.66378894763636</v>
      </c>
      <c r="K618" s="40">
        <f t="shared" si="317"/>
        <v>7.4906721987379852</v>
      </c>
      <c r="L618" s="40">
        <f t="shared" si="301"/>
        <v>0</v>
      </c>
      <c r="M618" s="10">
        <f t="shared" si="318"/>
        <v>5.0654752830902758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13.859701960723191</v>
      </c>
      <c r="Q618" s="42">
        <f t="shared" si="320"/>
        <v>0.2858880651454308</v>
      </c>
      <c r="R618" s="4">
        <f t="shared" si="321"/>
        <v>29257.845889804201</v>
      </c>
      <c r="S618">
        <f t="shared" si="302"/>
        <v>2.9257845889804201E-5</v>
      </c>
      <c r="T618" s="41">
        <f t="shared" si="303"/>
        <v>1.5054652615207963E-4</v>
      </c>
      <c r="U618" s="42">
        <f t="shared" si="322"/>
        <v>5.2504667341548128E-2</v>
      </c>
      <c r="V618" s="42">
        <f t="shared" si="323"/>
        <v>0.45413055836103849</v>
      </c>
      <c r="W618" s="42">
        <f t="shared" si="324"/>
        <v>0.45063976336669742</v>
      </c>
      <c r="X618" s="42">
        <f t="shared" si="325"/>
        <v>3.4907949943410732E-3</v>
      </c>
      <c r="Y618" s="42">
        <f t="shared" si="299"/>
        <v>2.3115457302834621E-3</v>
      </c>
      <c r="Z618" s="10">
        <f t="shared" si="326"/>
        <v>15.354361135828379</v>
      </c>
      <c r="AA618">
        <f t="shared" si="304"/>
        <v>5065068.6092735566</v>
      </c>
      <c r="AB618" s="10">
        <f t="shared" si="305"/>
        <v>5.0650686092735562</v>
      </c>
      <c r="AC618" s="10">
        <f t="shared" si="306"/>
        <v>4.9640686092735562</v>
      </c>
      <c r="AD618" s="3">
        <f t="shared" si="307"/>
        <v>719.95193753061005</v>
      </c>
      <c r="AI618" s="94">
        <f t="shared" si="308"/>
        <v>0.45063976336669742</v>
      </c>
    </row>
    <row r="619" spans="2:35">
      <c r="B619" s="39">
        <f t="shared" si="309"/>
        <v>591</v>
      </c>
      <c r="C619" s="42">
        <f t="shared" si="310"/>
        <v>3.9258273381253947</v>
      </c>
      <c r="D619" s="10">
        <f t="shared" si="311"/>
        <v>1.6141726618740808</v>
      </c>
      <c r="E619" s="40">
        <f t="shared" si="312"/>
        <v>27.851654676251837</v>
      </c>
      <c r="F619" s="40">
        <f t="shared" si="313"/>
        <v>31.08</v>
      </c>
      <c r="G619" s="3">
        <f t="shared" si="314"/>
        <v>194.99338129500106</v>
      </c>
      <c r="H619" s="3">
        <f t="shared" si="315"/>
        <v>81.256230789298584</v>
      </c>
      <c r="I619">
        <f t="shared" si="300"/>
        <v>8.1256230789298584E-5</v>
      </c>
      <c r="J619" s="4">
        <f t="shared" si="316"/>
        <v>609.24487572881003</v>
      </c>
      <c r="K619" s="40">
        <f t="shared" si="317"/>
        <v>7.4978234876364382</v>
      </c>
      <c r="L619" s="40">
        <f t="shared" si="301"/>
        <v>0</v>
      </c>
      <c r="M619" s="10">
        <f t="shared" si="318"/>
        <v>5.0650686092735562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13.859346998236672</v>
      </c>
      <c r="Q619" s="42">
        <f t="shared" si="320"/>
        <v>0.28636735799033591</v>
      </c>
      <c r="R619" s="4">
        <f t="shared" si="321"/>
        <v>29136.566354148137</v>
      </c>
      <c r="S619">
        <f t="shared" si="302"/>
        <v>2.9136566354148136E-5</v>
      </c>
      <c r="T619" s="41">
        <f t="shared" si="303"/>
        <v>1.5066780568773571E-4</v>
      </c>
      <c r="U619" s="42">
        <f t="shared" si="322"/>
        <v>5.2287025150836532E-2</v>
      </c>
      <c r="V619" s="42">
        <f t="shared" si="323"/>
        <v>0.45409021441721042</v>
      </c>
      <c r="W619" s="42">
        <f t="shared" si="324"/>
        <v>0.45060284840950993</v>
      </c>
      <c r="X619" s="42">
        <f t="shared" si="325"/>
        <v>3.4873660077004986E-3</v>
      </c>
      <c r="Y619" s="42">
        <f t="shared" si="299"/>
        <v>2.3132171998585184E-3</v>
      </c>
      <c r="Z619" s="10">
        <f t="shared" si="326"/>
        <v>15.35309543601333</v>
      </c>
      <c r="AA619">
        <f t="shared" si="304"/>
        <v>5064659.408222137</v>
      </c>
      <c r="AB619" s="10">
        <f t="shared" si="305"/>
        <v>5.0646594082221368</v>
      </c>
      <c r="AC619" s="10">
        <f t="shared" si="306"/>
        <v>4.9636594082221368</v>
      </c>
      <c r="AD619" s="3">
        <f t="shared" si="307"/>
        <v>719.89259002496544</v>
      </c>
      <c r="AI619" s="94">
        <f t="shared" si="308"/>
        <v>0.45060284840950993</v>
      </c>
    </row>
    <row r="620" spans="2:35">
      <c r="B620" s="39">
        <f t="shared" si="309"/>
        <v>592</v>
      </c>
      <c r="C620" s="42">
        <f t="shared" si="310"/>
        <v>3.9324700239767068</v>
      </c>
      <c r="D620" s="10">
        <f t="shared" si="311"/>
        <v>1.6075299760227679</v>
      </c>
      <c r="E620" s="40">
        <f t="shared" si="312"/>
        <v>27.864940047954462</v>
      </c>
      <c r="F620" s="40">
        <f t="shared" si="313"/>
        <v>31.08</v>
      </c>
      <c r="G620" s="3">
        <f t="shared" si="314"/>
        <v>194.94023980819057</v>
      </c>
      <c r="H620" s="3">
        <f t="shared" si="315"/>
        <v>81.256230789298584</v>
      </c>
      <c r="I620">
        <f t="shared" si="300"/>
        <v>8.1256230789298584E-5</v>
      </c>
      <c r="J620" s="4">
        <f t="shared" si="316"/>
        <v>609.82623975726517</v>
      </c>
      <c r="K620" s="40">
        <f t="shared" si="317"/>
        <v>7.5049781885474687</v>
      </c>
      <c r="L620" s="40">
        <f t="shared" si="301"/>
        <v>0</v>
      </c>
      <c r="M620" s="10">
        <f t="shared" si="318"/>
        <v>5.0646594082221368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13.8589898102802</v>
      </c>
      <c r="Q620" s="42">
        <f t="shared" si="320"/>
        <v>0.28684666318806284</v>
      </c>
      <c r="R620" s="4">
        <f t="shared" si="321"/>
        <v>29015.294531471562</v>
      </c>
      <c r="S620">
        <f t="shared" si="302"/>
        <v>2.9015294531471561E-5</v>
      </c>
      <c r="T620" s="41">
        <f t="shared" si="303"/>
        <v>1.5078907751041228E-4</v>
      </c>
      <c r="U620" s="42">
        <f t="shared" si="322"/>
        <v>5.206939680145229E-2</v>
      </c>
      <c r="V620" s="42">
        <f t="shared" si="323"/>
        <v>0.45404963354523847</v>
      </c>
      <c r="W620" s="42">
        <f t="shared" si="324"/>
        <v>0.45056570404792767</v>
      </c>
      <c r="X620" s="42">
        <f t="shared" si="325"/>
        <v>3.4839294973108004E-3</v>
      </c>
      <c r="Y620" s="42">
        <f t="shared" si="299"/>
        <v>2.3148870653750936E-3</v>
      </c>
      <c r="Z620" s="10">
        <f t="shared" si="326"/>
        <v>15.351821919696048</v>
      </c>
      <c r="AA620">
        <f t="shared" si="304"/>
        <v>5064247.680093687</v>
      </c>
      <c r="AB620" s="10">
        <f t="shared" si="305"/>
        <v>5.0642476800936871</v>
      </c>
      <c r="AC620" s="10">
        <f t="shared" si="306"/>
        <v>4.9632476800936871</v>
      </c>
      <c r="AD620" s="3">
        <f t="shared" si="307"/>
        <v>719.83287601068707</v>
      </c>
      <c r="AI620" s="94">
        <f t="shared" si="308"/>
        <v>0.45056570404792767</v>
      </c>
    </row>
    <row r="621" spans="2:35">
      <c r="B621" s="39">
        <f t="shared" si="309"/>
        <v>593</v>
      </c>
      <c r="C621" s="42">
        <f t="shared" si="310"/>
        <v>3.9391127098280188</v>
      </c>
      <c r="D621" s="10">
        <f t="shared" si="311"/>
        <v>1.600887290171455</v>
      </c>
      <c r="E621" s="40">
        <f t="shared" si="312"/>
        <v>27.878225419657088</v>
      </c>
      <c r="F621" s="40">
        <f t="shared" si="313"/>
        <v>31.08</v>
      </c>
      <c r="G621" s="3">
        <f t="shared" si="314"/>
        <v>194.88709832138008</v>
      </c>
      <c r="H621" s="3">
        <f t="shared" si="315"/>
        <v>81.256230789298584</v>
      </c>
      <c r="I621">
        <f t="shared" si="300"/>
        <v>8.1256230789298584E-5</v>
      </c>
      <c r="J621" s="4">
        <f t="shared" si="316"/>
        <v>610.4078810330019</v>
      </c>
      <c r="K621" s="40">
        <f t="shared" si="317"/>
        <v>7.5121363014710791</v>
      </c>
      <c r="L621" s="40">
        <f t="shared" si="301"/>
        <v>0</v>
      </c>
      <c r="M621" s="10">
        <f t="shared" si="318"/>
        <v>5.0642476800936871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13.858630396624621</v>
      </c>
      <c r="Q621" s="42">
        <f t="shared" si="320"/>
        <v>0.2873259808162269</v>
      </c>
      <c r="R621" s="4">
        <f t="shared" si="321"/>
        <v>28894.030465974465</v>
      </c>
      <c r="S621">
        <f t="shared" si="302"/>
        <v>2.8894030465974465E-5</v>
      </c>
      <c r="T621" s="41">
        <f t="shared" si="303"/>
        <v>1.5091034157590938E-4</v>
      </c>
      <c r="U621" s="42">
        <f t="shared" si="322"/>
        <v>5.1851782372714469E-2</v>
      </c>
      <c r="V621" s="42">
        <f t="shared" si="323"/>
        <v>0.45400881576451918</v>
      </c>
      <c r="W621" s="42">
        <f t="shared" si="324"/>
        <v>0.45052833029626288</v>
      </c>
      <c r="X621" s="42">
        <f t="shared" si="325"/>
        <v>3.4804854682563002E-3</v>
      </c>
      <c r="Y621" s="42">
        <f t="shared" si="299"/>
        <v>2.3165553234145977E-3</v>
      </c>
      <c r="Z621" s="10">
        <f t="shared" si="326"/>
        <v>15.350540587368213</v>
      </c>
      <c r="AA621">
        <f t="shared" si="304"/>
        <v>5063833.4250471639</v>
      </c>
      <c r="AB621" s="10">
        <f t="shared" si="305"/>
        <v>5.0638334250471635</v>
      </c>
      <c r="AC621" s="10">
        <f t="shared" si="306"/>
        <v>4.9628334250471635</v>
      </c>
      <c r="AD621" s="3">
        <f t="shared" si="307"/>
        <v>719.7727955108287</v>
      </c>
      <c r="AI621" s="94">
        <f t="shared" si="308"/>
        <v>0.45052833029626288</v>
      </c>
    </row>
    <row r="622" spans="2:35">
      <c r="B622" s="39">
        <f t="shared" si="309"/>
        <v>594</v>
      </c>
      <c r="C622" s="42">
        <f t="shared" si="310"/>
        <v>3.9457553956793308</v>
      </c>
      <c r="D622" s="10">
        <f t="shared" si="311"/>
        <v>1.5942446043201421</v>
      </c>
      <c r="E622" s="40">
        <f t="shared" si="312"/>
        <v>27.891510791359714</v>
      </c>
      <c r="F622" s="40">
        <f t="shared" si="313"/>
        <v>31.08</v>
      </c>
      <c r="G622" s="3">
        <f t="shared" si="314"/>
        <v>194.83395683456959</v>
      </c>
      <c r="H622" s="3">
        <f t="shared" si="315"/>
        <v>81.256230789298584</v>
      </c>
      <c r="I622">
        <f t="shared" si="300"/>
        <v>8.1256230789298584E-5</v>
      </c>
      <c r="J622" s="4">
        <f t="shared" si="316"/>
        <v>610.9897995560201</v>
      </c>
      <c r="K622" s="40">
        <f t="shared" si="317"/>
        <v>7.519297826407267</v>
      </c>
      <c r="L622" s="40">
        <f t="shared" si="301"/>
        <v>0</v>
      </c>
      <c r="M622" s="10">
        <f t="shared" si="318"/>
        <v>5.0638334250471635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13.858268757039594</v>
      </c>
      <c r="Q622" s="42">
        <f t="shared" si="320"/>
        <v>0.28780531095246326</v>
      </c>
      <c r="R622" s="4">
        <f t="shared" si="321"/>
        <v>28772.774201856861</v>
      </c>
      <c r="S622">
        <f t="shared" si="302"/>
        <v>2.8772774201856861E-5</v>
      </c>
      <c r="T622" s="41">
        <f t="shared" si="303"/>
        <v>1.5103159784002698E-4</v>
      </c>
      <c r="U622" s="42">
        <f t="shared" si="322"/>
        <v>5.1634181943942224E-2</v>
      </c>
      <c r="V622" s="42">
        <f t="shared" si="323"/>
        <v>0.45396776109430226</v>
      </c>
      <c r="W622" s="42">
        <f t="shared" si="324"/>
        <v>0.45049072716894462</v>
      </c>
      <c r="X622" s="42">
        <f t="shared" si="325"/>
        <v>3.4770339253576421E-3</v>
      </c>
      <c r="Y622" s="42">
        <f t="shared" si="299"/>
        <v>2.3182219705597377E-3</v>
      </c>
      <c r="Z622" s="10">
        <f t="shared" si="326"/>
        <v>15.34925143952462</v>
      </c>
      <c r="AA622">
        <f t="shared" si="304"/>
        <v>5063416.6432425361</v>
      </c>
      <c r="AB622" s="10">
        <f t="shared" si="305"/>
        <v>5.0634166432425358</v>
      </c>
      <c r="AC622" s="10">
        <f t="shared" si="306"/>
        <v>4.9624166432425358</v>
      </c>
      <c r="AD622" s="3">
        <f t="shared" si="307"/>
        <v>719.71234854859119</v>
      </c>
      <c r="AI622" s="94">
        <f t="shared" si="308"/>
        <v>0.45049072716894462</v>
      </c>
    </row>
    <row r="623" spans="2:35">
      <c r="B623" s="39">
        <f t="shared" si="309"/>
        <v>595</v>
      </c>
      <c r="C623" s="42">
        <f t="shared" si="310"/>
        <v>3.9523980815306428</v>
      </c>
      <c r="D623" s="10">
        <f t="shared" si="311"/>
        <v>1.5876019184688293</v>
      </c>
      <c r="E623" s="40">
        <f t="shared" si="312"/>
        <v>27.90479616306234</v>
      </c>
      <c r="F623" s="40">
        <f t="shared" si="313"/>
        <v>31.08</v>
      </c>
      <c r="G623" s="3">
        <f t="shared" si="314"/>
        <v>194.7808153477591</v>
      </c>
      <c r="H623" s="3">
        <f t="shared" si="315"/>
        <v>81.256230789298584</v>
      </c>
      <c r="I623">
        <f t="shared" si="300"/>
        <v>8.1256230789298584E-5</v>
      </c>
      <c r="J623" s="4">
        <f t="shared" si="316"/>
        <v>611.57199532631989</v>
      </c>
      <c r="K623" s="40">
        <f t="shared" si="317"/>
        <v>7.5264627633560339</v>
      </c>
      <c r="L623" s="40">
        <f t="shared" si="301"/>
        <v>0</v>
      </c>
      <c r="M623" s="10">
        <f t="shared" si="318"/>
        <v>5.0634166432425358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13.857904891293344</v>
      </c>
      <c r="Q623" s="42">
        <f t="shared" si="320"/>
        <v>0.28828465367442735</v>
      </c>
      <c r="R623" s="4">
        <f t="shared" si="321"/>
        <v>28651.525783318724</v>
      </c>
      <c r="S623">
        <f t="shared" si="302"/>
        <v>2.8651525783318726E-5</v>
      </c>
      <c r="T623" s="41">
        <f t="shared" si="303"/>
        <v>1.5115284625856511E-4</v>
      </c>
      <c r="U623" s="42">
        <f t="shared" si="322"/>
        <v>5.1416595594454613E-2</v>
      </c>
      <c r="V623" s="42">
        <f t="shared" si="323"/>
        <v>0.45392646955409544</v>
      </c>
      <c r="W623" s="42">
        <f t="shared" si="324"/>
        <v>0.45045289468049349</v>
      </c>
      <c r="X623" s="42">
        <f t="shared" si="325"/>
        <v>3.4735748736019478E-3</v>
      </c>
      <c r="Y623" s="42">
        <f t="shared" si="299"/>
        <v>2.3198870033945963E-3</v>
      </c>
      <c r="Z623" s="10">
        <f t="shared" si="326"/>
        <v>15.347954476663647</v>
      </c>
      <c r="AA623">
        <f t="shared" si="304"/>
        <v>5062997.3348409291</v>
      </c>
      <c r="AB623" s="10">
        <f t="shared" si="305"/>
        <v>5.0629973348409294</v>
      </c>
      <c r="AC623" s="10">
        <f t="shared" si="306"/>
        <v>4.9619973348409294</v>
      </c>
      <c r="AD623" s="3">
        <f t="shared" si="307"/>
        <v>719.65153514734288</v>
      </c>
      <c r="AI623" s="94">
        <f t="shared" si="308"/>
        <v>0.45045289468049349</v>
      </c>
    </row>
    <row r="624" spans="2:35">
      <c r="B624" s="39">
        <f t="shared" si="309"/>
        <v>596</v>
      </c>
      <c r="C624" s="42">
        <f t="shared" si="310"/>
        <v>3.9590407673819548</v>
      </c>
      <c r="D624" s="10">
        <f t="shared" si="311"/>
        <v>1.5809592326175164</v>
      </c>
      <c r="E624" s="40">
        <f t="shared" si="312"/>
        <v>27.918081534764966</v>
      </c>
      <c r="F624" s="40">
        <f t="shared" si="313"/>
        <v>31.08</v>
      </c>
      <c r="G624" s="3">
        <f t="shared" si="314"/>
        <v>194.72767386094861</v>
      </c>
      <c r="H624" s="3">
        <f t="shared" si="315"/>
        <v>81.256230789298584</v>
      </c>
      <c r="I624">
        <f t="shared" si="300"/>
        <v>8.1256230789298584E-5</v>
      </c>
      <c r="J624" s="4">
        <f t="shared" si="316"/>
        <v>612.15446834390127</v>
      </c>
      <c r="K624" s="40">
        <f t="shared" si="317"/>
        <v>7.53363111231738</v>
      </c>
      <c r="L624" s="40">
        <f t="shared" si="301"/>
        <v>0</v>
      </c>
      <c r="M624" s="10">
        <f t="shared" si="318"/>
        <v>5.0629973348409294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13.857538799152779</v>
      </c>
      <c r="Q624" s="42">
        <f t="shared" si="320"/>
        <v>0.28876400905979477</v>
      </c>
      <c r="R624" s="4">
        <f t="shared" si="321"/>
        <v>28530.285254560058</v>
      </c>
      <c r="S624">
        <f t="shared" si="302"/>
        <v>2.8530285254560058E-5</v>
      </c>
      <c r="T624" s="41">
        <f t="shared" si="303"/>
        <v>1.5127408678732376E-4</v>
      </c>
      <c r="U624" s="42">
        <f t="shared" si="322"/>
        <v>5.1199023403570749E-2</v>
      </c>
      <c r="V624" s="42">
        <f t="shared" si="323"/>
        <v>0.45388494116342804</v>
      </c>
      <c r="W624" s="42">
        <f t="shared" si="324"/>
        <v>0.45041483284553563</v>
      </c>
      <c r="X624" s="42">
        <f t="shared" si="325"/>
        <v>3.4701083178924064E-3</v>
      </c>
      <c r="Y624" s="42">
        <f t="shared" si="299"/>
        <v>2.3215504185045864E-3</v>
      </c>
      <c r="Z624" s="10">
        <f t="shared" si="326"/>
        <v>15.346649699286925</v>
      </c>
      <c r="AA624">
        <f t="shared" si="304"/>
        <v>5062575.5000045216</v>
      </c>
      <c r="AB624" s="10">
        <f t="shared" si="305"/>
        <v>5.0625755000045212</v>
      </c>
      <c r="AC624" s="10">
        <f t="shared" si="306"/>
        <v>4.9615755000045212</v>
      </c>
      <c r="AD624" s="3">
        <f t="shared" si="307"/>
        <v>719.59035533060501</v>
      </c>
      <c r="AI624" s="94">
        <f t="shared" si="308"/>
        <v>0.45041483284553563</v>
      </c>
    </row>
    <row r="625" spans="2:35">
      <c r="B625" s="39">
        <f t="shared" si="309"/>
        <v>597</v>
      </c>
      <c r="C625" s="42">
        <f t="shared" si="310"/>
        <v>3.9656834532332668</v>
      </c>
      <c r="D625" s="10">
        <f t="shared" si="311"/>
        <v>1.5743165467662035</v>
      </c>
      <c r="E625" s="40">
        <f t="shared" si="312"/>
        <v>27.931366906467591</v>
      </c>
      <c r="F625" s="40">
        <f t="shared" si="313"/>
        <v>31.08</v>
      </c>
      <c r="G625" s="3">
        <f t="shared" si="314"/>
        <v>194.67453237413812</v>
      </c>
      <c r="H625" s="3">
        <f t="shared" si="315"/>
        <v>81.256230789298584</v>
      </c>
      <c r="I625">
        <f t="shared" si="300"/>
        <v>8.1256230789298584E-5</v>
      </c>
      <c r="J625" s="4">
        <f t="shared" si="316"/>
        <v>612.73721860876435</v>
      </c>
      <c r="K625" s="40">
        <f t="shared" si="317"/>
        <v>7.5408028732913071</v>
      </c>
      <c r="L625" s="40">
        <f t="shared" si="301"/>
        <v>0</v>
      </c>
      <c r="M625" s="10">
        <f t="shared" si="318"/>
        <v>5.0625755000045212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13.857170480383409</v>
      </c>
      <c r="Q625" s="42">
        <f t="shared" si="320"/>
        <v>0.28924337718626153</v>
      </c>
      <c r="R625" s="4">
        <f t="shared" si="321"/>
        <v>28409.05265978086</v>
      </c>
      <c r="S625">
        <f t="shared" si="302"/>
        <v>2.8409052659780862E-5</v>
      </c>
      <c r="T625" s="41">
        <f t="shared" si="303"/>
        <v>1.5139531938210298E-4</v>
      </c>
      <c r="U625" s="42">
        <f t="shared" si="322"/>
        <v>5.0981465450609734E-2</v>
      </c>
      <c r="V625" s="42">
        <f t="shared" si="323"/>
        <v>0.45384317594194673</v>
      </c>
      <c r="W625" s="42">
        <f t="shared" si="324"/>
        <v>0.45037654167879215</v>
      </c>
      <c r="X625" s="42">
        <f t="shared" si="325"/>
        <v>3.4666342631545777E-3</v>
      </c>
      <c r="Y625" s="42">
        <f t="shared" si="299"/>
        <v>2.3232122124764603E-3</v>
      </c>
      <c r="Z625" s="10">
        <f t="shared" si="326"/>
        <v>15.345337107899361</v>
      </c>
      <c r="AA625">
        <f t="shared" si="304"/>
        <v>5062151.1388965501</v>
      </c>
      <c r="AB625" s="10">
        <f t="shared" si="305"/>
        <v>5.0621511388965503</v>
      </c>
      <c r="AC625" s="10">
        <f t="shared" si="306"/>
        <v>4.9611511388965503</v>
      </c>
      <c r="AD625" s="3">
        <f t="shared" si="307"/>
        <v>719.52880912205217</v>
      </c>
      <c r="AI625" s="94">
        <f t="shared" si="308"/>
        <v>0.45037654167879215</v>
      </c>
    </row>
    <row r="626" spans="2:35">
      <c r="B626" s="39">
        <f t="shared" si="309"/>
        <v>598</v>
      </c>
      <c r="C626" s="42">
        <f t="shared" si="310"/>
        <v>3.9723261390845788</v>
      </c>
      <c r="D626" s="10">
        <f t="shared" si="311"/>
        <v>1.5676738609148906</v>
      </c>
      <c r="E626" s="40">
        <f t="shared" si="312"/>
        <v>27.944652278170217</v>
      </c>
      <c r="F626" s="40">
        <f t="shared" si="313"/>
        <v>31.08</v>
      </c>
      <c r="G626" s="3">
        <f t="shared" si="314"/>
        <v>194.62139088732764</v>
      </c>
      <c r="H626" s="3">
        <f t="shared" si="315"/>
        <v>81.256230789298584</v>
      </c>
      <c r="I626">
        <f t="shared" si="300"/>
        <v>8.1256230789298584E-5</v>
      </c>
      <c r="J626" s="4">
        <f t="shared" si="316"/>
        <v>613.32024612090879</v>
      </c>
      <c r="K626" s="40">
        <f t="shared" si="317"/>
        <v>7.5479780462778105</v>
      </c>
      <c r="L626" s="40">
        <f t="shared" si="301"/>
        <v>0</v>
      </c>
      <c r="M626" s="10">
        <f t="shared" si="318"/>
        <v>5.0621511388965503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13.85679993474935</v>
      </c>
      <c r="Q626" s="42">
        <f t="shared" si="320"/>
        <v>0.28972275813154413</v>
      </c>
      <c r="R626" s="4">
        <f t="shared" si="321"/>
        <v>28287.828043181147</v>
      </c>
      <c r="S626">
        <f t="shared" si="302"/>
        <v>2.8287828043181147E-5</v>
      </c>
      <c r="T626" s="41">
        <f t="shared" si="303"/>
        <v>1.515165439987027E-4</v>
      </c>
      <c r="U626" s="42">
        <f t="shared" si="322"/>
        <v>5.0763921814890721E-2</v>
      </c>
      <c r="V626" s="42">
        <f t="shared" si="323"/>
        <v>0.45380117390933611</v>
      </c>
      <c r="W626" s="42">
        <f t="shared" si="324"/>
        <v>0.45033802119508065</v>
      </c>
      <c r="X626" s="42">
        <f t="shared" si="325"/>
        <v>3.4631527142554575E-3</v>
      </c>
      <c r="Y626" s="42">
        <f t="shared" si="299"/>
        <v>2.3248723818982782E-3</v>
      </c>
      <c r="Z626" s="10">
        <f t="shared" si="326"/>
        <v>15.344016703008908</v>
      </c>
      <c r="AA626">
        <f t="shared" si="304"/>
        <v>5061724.2516812338</v>
      </c>
      <c r="AB626" s="10">
        <f t="shared" si="305"/>
        <v>5.061724251681234</v>
      </c>
      <c r="AC626" s="10">
        <f t="shared" si="306"/>
        <v>4.960724251681234</v>
      </c>
      <c r="AD626" s="3">
        <f t="shared" si="307"/>
        <v>719.46689654550164</v>
      </c>
      <c r="AI626" s="94">
        <f t="shared" si="308"/>
        <v>0.45033802119508065</v>
      </c>
    </row>
    <row r="627" spans="2:35">
      <c r="B627" s="39">
        <f t="shared" si="309"/>
        <v>599</v>
      </c>
      <c r="C627" s="42">
        <f t="shared" si="310"/>
        <v>3.9789688249358908</v>
      </c>
      <c r="D627" s="10">
        <f t="shared" si="311"/>
        <v>1.5610311750635777</v>
      </c>
      <c r="E627" s="40">
        <f t="shared" si="312"/>
        <v>27.957937649872843</v>
      </c>
      <c r="F627" s="40">
        <f t="shared" si="313"/>
        <v>31.08</v>
      </c>
      <c r="G627" s="3">
        <f t="shared" si="314"/>
        <v>194.56824940051715</v>
      </c>
      <c r="H627" s="3">
        <f t="shared" si="315"/>
        <v>81.256230789298584</v>
      </c>
      <c r="I627">
        <f t="shared" si="300"/>
        <v>8.1256230789298584E-5</v>
      </c>
      <c r="J627" s="4">
        <f t="shared" si="316"/>
        <v>613.90355088033493</v>
      </c>
      <c r="K627" s="40">
        <f t="shared" si="317"/>
        <v>7.5551566312768941</v>
      </c>
      <c r="L627" s="40">
        <f t="shared" si="301"/>
        <v>0</v>
      </c>
      <c r="M627" s="10">
        <f t="shared" si="318"/>
        <v>5.061724251681234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13.856427162013242</v>
      </c>
      <c r="Q627" s="42">
        <f t="shared" si="320"/>
        <v>0.29020215197337967</v>
      </c>
      <c r="R627" s="4">
        <f t="shared" si="321"/>
        <v>28166.611448960895</v>
      </c>
      <c r="S627">
        <f t="shared" si="302"/>
        <v>2.8166611448960895E-5</v>
      </c>
      <c r="T627" s="41">
        <f t="shared" si="303"/>
        <v>1.5163776059292294E-4</v>
      </c>
      <c r="U627" s="42">
        <f t="shared" si="322"/>
        <v>5.0546392575732776E-2</v>
      </c>
      <c r="V627" s="42">
        <f t="shared" si="323"/>
        <v>0.45375893508571502</v>
      </c>
      <c r="W627" s="42">
        <f t="shared" si="324"/>
        <v>0.45029927140930787</v>
      </c>
      <c r="X627" s="42">
        <f t="shared" si="325"/>
        <v>3.4596636764071542E-3</v>
      </c>
      <c r="Y627" s="42">
        <f t="shared" si="299"/>
        <v>2.3265309233595701E-3</v>
      </c>
      <c r="Z627" s="10">
        <f t="shared" si="326"/>
        <v>15.342688485127571</v>
      </c>
      <c r="AA627">
        <f t="shared" si="304"/>
        <v>5061294.838524105</v>
      </c>
      <c r="AB627" s="10">
        <f t="shared" si="305"/>
        <v>5.0612948385241054</v>
      </c>
      <c r="AC627" s="10">
        <f t="shared" si="306"/>
        <v>4.9602948385241055</v>
      </c>
      <c r="AD627" s="3">
        <f t="shared" si="307"/>
        <v>719.40461762496079</v>
      </c>
      <c r="AI627" s="94">
        <f t="shared" si="308"/>
        <v>0.45029927140930787</v>
      </c>
    </row>
    <row r="628" spans="2:35">
      <c r="B628" s="39">
        <f t="shared" si="309"/>
        <v>600</v>
      </c>
      <c r="C628" s="42">
        <f t="shared" si="310"/>
        <v>3.9856115107872028</v>
      </c>
      <c r="D628" s="10">
        <f t="shared" si="311"/>
        <v>1.5543884892122648</v>
      </c>
      <c r="E628" s="40">
        <f t="shared" si="312"/>
        <v>27.971223021575469</v>
      </c>
      <c r="F628" s="40">
        <f t="shared" si="313"/>
        <v>31.08</v>
      </c>
      <c r="G628" s="3">
        <f t="shared" si="314"/>
        <v>194.51510791370666</v>
      </c>
      <c r="H628" s="3">
        <f t="shared" si="315"/>
        <v>81.256230789298584</v>
      </c>
      <c r="I628">
        <f t="shared" si="300"/>
        <v>8.1256230789298584E-5</v>
      </c>
      <c r="J628" s="4">
        <f t="shared" si="316"/>
        <v>614.48713288704255</v>
      </c>
      <c r="K628" s="40">
        <f t="shared" si="317"/>
        <v>7.5623386282885559</v>
      </c>
      <c r="L628" s="40">
        <f t="shared" si="301"/>
        <v>0</v>
      </c>
      <c r="M628" s="10">
        <f t="shared" si="318"/>
        <v>5.0612948385241054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13.85605216193656</v>
      </c>
      <c r="Q628" s="42">
        <f t="shared" si="320"/>
        <v>0.29068155878952606</v>
      </c>
      <c r="R628" s="4">
        <f t="shared" si="321"/>
        <v>28045.402921320103</v>
      </c>
      <c r="S628">
        <f t="shared" si="302"/>
        <v>2.8045402921320101E-5</v>
      </c>
      <c r="T628" s="41">
        <f t="shared" si="303"/>
        <v>1.5175896912056374E-4</v>
      </c>
      <c r="U628" s="42">
        <f t="shared" si="322"/>
        <v>5.0328877812454986E-2</v>
      </c>
      <c r="V628" s="42">
        <f t="shared" si="323"/>
        <v>0.45371645949099609</v>
      </c>
      <c r="W628" s="42">
        <f t="shared" si="324"/>
        <v>0.45026029233649945</v>
      </c>
      <c r="X628" s="42">
        <f t="shared" si="325"/>
        <v>3.4561671544966477E-3</v>
      </c>
      <c r="Y628" s="42">
        <f t="shared" si="299"/>
        <v>2.3281878334511772E-3</v>
      </c>
      <c r="Z628" s="10">
        <f t="shared" si="326"/>
        <v>15.341352454770343</v>
      </c>
      <c r="AA628">
        <f t="shared" si="304"/>
        <v>5060862.8995916629</v>
      </c>
      <c r="AB628" s="10">
        <f t="shared" si="305"/>
        <v>5.0608628995916627</v>
      </c>
      <c r="AC628" s="10">
        <f t="shared" si="306"/>
        <v>4.9598628995916627</v>
      </c>
      <c r="AD628" s="3">
        <f t="shared" si="307"/>
        <v>719.34197238457762</v>
      </c>
      <c r="AI628" s="94">
        <f t="shared" si="308"/>
        <v>0.45026029233649945</v>
      </c>
    </row>
    <row r="629" spans="2:35">
      <c r="B629" s="39">
        <f t="shared" si="309"/>
        <v>601</v>
      </c>
      <c r="C629" s="42">
        <f t="shared" si="310"/>
        <v>3.9922541966385148</v>
      </c>
      <c r="D629" s="10">
        <f t="shared" si="311"/>
        <v>1.5477458033609519</v>
      </c>
      <c r="E629" s="40">
        <f t="shared" si="312"/>
        <v>27.984508393278094</v>
      </c>
      <c r="F629" s="40">
        <f t="shared" si="313"/>
        <v>31.08</v>
      </c>
      <c r="G629" s="3">
        <f t="shared" si="314"/>
        <v>194.46196642689617</v>
      </c>
      <c r="H629" s="3">
        <f t="shared" si="315"/>
        <v>81.256230789298584</v>
      </c>
      <c r="I629">
        <f t="shared" si="300"/>
        <v>8.1256230789298584E-5</v>
      </c>
      <c r="J629" s="4">
        <f t="shared" si="316"/>
        <v>615.07099214103175</v>
      </c>
      <c r="K629" s="40">
        <f t="shared" si="317"/>
        <v>7.5695240373127959</v>
      </c>
      <c r="L629" s="40">
        <f t="shared" si="301"/>
        <v>0</v>
      </c>
      <c r="M629" s="10">
        <f t="shared" si="318"/>
        <v>5.0608628995916627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13.855674934279291</v>
      </c>
      <c r="Q629" s="42">
        <f t="shared" si="320"/>
        <v>0.29116097865776197</v>
      </c>
      <c r="R629" s="4">
        <f t="shared" si="321"/>
        <v>27924.20250445879</v>
      </c>
      <c r="S629">
        <f t="shared" si="302"/>
        <v>2.7924202504458791E-5</v>
      </c>
      <c r="T629" s="41">
        <f t="shared" si="303"/>
        <v>1.5188016953742505E-4</v>
      </c>
      <c r="U629" s="42">
        <f t="shared" si="322"/>
        <v>5.011137760437652E-2</v>
      </c>
      <c r="V629" s="42">
        <f t="shared" si="323"/>
        <v>0.45367374714524988</v>
      </c>
      <c r="W629" s="42">
        <f t="shared" si="324"/>
        <v>0.45022108399176908</v>
      </c>
      <c r="X629" s="42">
        <f t="shared" si="325"/>
        <v>3.4526631534808061E-3</v>
      </c>
      <c r="Y629" s="42">
        <f t="shared" si="299"/>
        <v>2.3298431087652818E-3</v>
      </c>
      <c r="Z629" s="10">
        <f t="shared" si="326"/>
        <v>15.340008612455369</v>
      </c>
      <c r="AA629">
        <f t="shared" si="304"/>
        <v>5060428.4350514216</v>
      </c>
      <c r="AB629" s="10">
        <f t="shared" si="305"/>
        <v>5.0604284350514215</v>
      </c>
      <c r="AC629" s="10">
        <f t="shared" si="306"/>
        <v>4.9594284350514215</v>
      </c>
      <c r="AD629" s="3">
        <f t="shared" si="307"/>
        <v>719.2789608486471</v>
      </c>
      <c r="AI629" s="94">
        <f t="shared" si="308"/>
        <v>0.45022108399176908</v>
      </c>
    </row>
    <row r="630" spans="2:35">
      <c r="B630" s="39">
        <f t="shared" si="309"/>
        <v>602</v>
      </c>
      <c r="C630" s="42">
        <f t="shared" si="310"/>
        <v>3.9988968824898268</v>
      </c>
      <c r="D630" s="10">
        <f t="shared" si="311"/>
        <v>1.541103117509639</v>
      </c>
      <c r="E630" s="40">
        <f t="shared" si="312"/>
        <v>27.99779376498072</v>
      </c>
      <c r="F630" s="40">
        <f t="shared" si="313"/>
        <v>31.08</v>
      </c>
      <c r="G630" s="3">
        <f t="shared" si="314"/>
        <v>194.40882494008568</v>
      </c>
      <c r="H630" s="3">
        <f t="shared" si="315"/>
        <v>81.256230789298584</v>
      </c>
      <c r="I630">
        <f t="shared" si="300"/>
        <v>8.1256230789298584E-5</v>
      </c>
      <c r="J630" s="4">
        <f t="shared" si="316"/>
        <v>615.65512864230243</v>
      </c>
      <c r="K630" s="40">
        <f t="shared" si="317"/>
        <v>7.5767128583496142</v>
      </c>
      <c r="L630" s="40">
        <f t="shared" si="301"/>
        <v>0</v>
      </c>
      <c r="M630" s="10">
        <f t="shared" si="318"/>
        <v>5.0604284350514215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13.85529547879999</v>
      </c>
      <c r="Q630" s="42">
        <f t="shared" si="320"/>
        <v>0.29164041165588722</v>
      </c>
      <c r="R630" s="4">
        <f t="shared" si="321"/>
        <v>27803.010242576944</v>
      </c>
      <c r="S630">
        <f t="shared" si="302"/>
        <v>2.7803010242576943E-5</v>
      </c>
      <c r="T630" s="41">
        <f t="shared" si="303"/>
        <v>1.520013617993069E-4</v>
      </c>
      <c r="U630" s="42">
        <f t="shared" si="322"/>
        <v>4.9893892030816456E-2</v>
      </c>
      <c r="V630" s="42">
        <f t="shared" si="323"/>
        <v>0.45363079806877671</v>
      </c>
      <c r="W630" s="42">
        <f t="shared" si="324"/>
        <v>0.45018164639032254</v>
      </c>
      <c r="X630" s="42">
        <f t="shared" si="325"/>
        <v>3.4491516784541654E-3</v>
      </c>
      <c r="Y630" s="42">
        <f t="shared" si="299"/>
        <v>2.3314967458954719E-3</v>
      </c>
      <c r="Z630" s="10">
        <f t="shared" si="326"/>
        <v>15.33865695870432</v>
      </c>
      <c r="AA630">
        <f t="shared" si="304"/>
        <v>5059991.4450720381</v>
      </c>
      <c r="AB630" s="10">
        <f t="shared" si="305"/>
        <v>5.059991445072038</v>
      </c>
      <c r="AC630" s="10">
        <f t="shared" si="306"/>
        <v>4.958991445072038</v>
      </c>
      <c r="AD630" s="3">
        <f t="shared" si="307"/>
        <v>719.21558304162988</v>
      </c>
      <c r="AI630" s="94">
        <f t="shared" si="308"/>
        <v>0.45018164639032254</v>
      </c>
    </row>
    <row r="631" spans="2:35">
      <c r="B631" s="39">
        <f t="shared" si="309"/>
        <v>603</v>
      </c>
      <c r="C631" s="42">
        <f t="shared" si="310"/>
        <v>4.0055395683411392</v>
      </c>
      <c r="D631" s="10">
        <f t="shared" si="311"/>
        <v>1.5344604316583261</v>
      </c>
      <c r="E631" s="40">
        <f t="shared" si="312"/>
        <v>28.011079136683346</v>
      </c>
      <c r="F631" s="40">
        <f t="shared" si="313"/>
        <v>31.08</v>
      </c>
      <c r="G631" s="3">
        <f t="shared" si="314"/>
        <v>194.35568345327519</v>
      </c>
      <c r="H631" s="3">
        <f t="shared" si="315"/>
        <v>81.256230789298584</v>
      </c>
      <c r="I631">
        <f t="shared" si="300"/>
        <v>8.1256230789298584E-5</v>
      </c>
      <c r="J631" s="4">
        <f t="shared" si="316"/>
        <v>616.23954239085481</v>
      </c>
      <c r="K631" s="40">
        <f t="shared" si="317"/>
        <v>7.5839050913990134</v>
      </c>
      <c r="L631" s="40">
        <f t="shared" si="301"/>
        <v>0</v>
      </c>
      <c r="M631" s="10">
        <f t="shared" si="318"/>
        <v>5.059991445072038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13.854913795255875</v>
      </c>
      <c r="Q631" s="42">
        <f t="shared" si="320"/>
        <v>0.29211985786172262</v>
      </c>
      <c r="R631" s="4">
        <f t="shared" si="321"/>
        <v>27681.826179874544</v>
      </c>
      <c r="S631">
        <f t="shared" si="302"/>
        <v>2.7681826179874545E-5</v>
      </c>
      <c r="T631" s="41">
        <f t="shared" si="303"/>
        <v>1.521225458620093E-4</v>
      </c>
      <c r="U631" s="42">
        <f t="shared" si="322"/>
        <v>4.967642117109386E-2</v>
      </c>
      <c r="V631" s="42">
        <f t="shared" si="323"/>
        <v>0.45358761228211103</v>
      </c>
      <c r="W631" s="42">
        <f t="shared" si="324"/>
        <v>0.45014197954746932</v>
      </c>
      <c r="X631" s="42">
        <f t="shared" si="325"/>
        <v>3.4456327346417126E-3</v>
      </c>
      <c r="Y631" s="42">
        <f t="shared" si="299"/>
        <v>2.333148741436798E-3</v>
      </c>
      <c r="Z631" s="10">
        <f t="shared" si="326"/>
        <v>15.337297494042746</v>
      </c>
      <c r="AA631">
        <f t="shared" si="304"/>
        <v>5059551.9298234237</v>
      </c>
      <c r="AB631" s="10">
        <f t="shared" si="305"/>
        <v>5.0595519298234235</v>
      </c>
      <c r="AC631" s="10">
        <f t="shared" si="306"/>
        <v>4.9585519298234235</v>
      </c>
      <c r="AD631" s="3">
        <f t="shared" si="307"/>
        <v>719.15183898816883</v>
      </c>
      <c r="AI631" s="94">
        <f t="shared" si="308"/>
        <v>0.45014197954746932</v>
      </c>
    </row>
    <row r="632" spans="2:35">
      <c r="B632" s="39">
        <f t="shared" si="309"/>
        <v>604</v>
      </c>
      <c r="C632" s="42">
        <f t="shared" si="310"/>
        <v>4.0121822541924512</v>
      </c>
      <c r="D632" s="10">
        <f t="shared" si="311"/>
        <v>1.5278177458070132</v>
      </c>
      <c r="E632" s="40">
        <f t="shared" si="312"/>
        <v>28.024364508385972</v>
      </c>
      <c r="F632" s="40">
        <f t="shared" si="313"/>
        <v>31.08</v>
      </c>
      <c r="G632" s="3">
        <f t="shared" si="314"/>
        <v>194.3025419664647</v>
      </c>
      <c r="H632" s="3">
        <f t="shared" si="315"/>
        <v>81.256230789298584</v>
      </c>
      <c r="I632">
        <f t="shared" si="300"/>
        <v>8.1256230789298584E-5</v>
      </c>
      <c r="J632" s="4">
        <f t="shared" si="316"/>
        <v>616.82423338668877</v>
      </c>
      <c r="K632" s="40">
        <f t="shared" si="317"/>
        <v>7.5911007364609917</v>
      </c>
      <c r="L632" s="40">
        <f t="shared" si="301"/>
        <v>0</v>
      </c>
      <c r="M632" s="10">
        <f t="shared" si="318"/>
        <v>5.0595519298234235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13.854529883402936</v>
      </c>
      <c r="Q632" s="42">
        <f t="shared" si="320"/>
        <v>0.29259931735311034</v>
      </c>
      <c r="R632" s="4">
        <f t="shared" si="321"/>
        <v>27560.650360551608</v>
      </c>
      <c r="S632">
        <f t="shared" si="302"/>
        <v>2.7560650360551607E-5</v>
      </c>
      <c r="T632" s="41">
        <f t="shared" si="303"/>
        <v>1.5224372168133222E-4</v>
      </c>
      <c r="U632" s="42">
        <f t="shared" si="322"/>
        <v>4.9458965104527887E-2</v>
      </c>
      <c r="V632" s="42">
        <f t="shared" si="323"/>
        <v>0.45354418980543854</v>
      </c>
      <c r="W632" s="42">
        <f t="shared" si="324"/>
        <v>0.45010208347863273</v>
      </c>
      <c r="X632" s="42">
        <f t="shared" si="325"/>
        <v>3.442106326805805E-3</v>
      </c>
      <c r="Y632" s="42">
        <f t="shared" si="299"/>
        <v>2.3347990919855509E-3</v>
      </c>
      <c r="Z632" s="10">
        <f t="shared" si="326"/>
        <v>15.335930218998572</v>
      </c>
      <c r="AA632">
        <f t="shared" si="304"/>
        <v>5059109.8894762555</v>
      </c>
      <c r="AB632" s="10">
        <f t="shared" si="305"/>
        <v>5.0591098894762556</v>
      </c>
      <c r="AC632" s="10">
        <f t="shared" si="306"/>
        <v>4.9581098894762556</v>
      </c>
      <c r="AD632" s="3">
        <f t="shared" si="307"/>
        <v>719.08772871301744</v>
      </c>
      <c r="AI632" s="94">
        <f t="shared" si="308"/>
        <v>0.45010208347863273</v>
      </c>
    </row>
    <row r="633" spans="2:35">
      <c r="B633" s="39">
        <f t="shared" si="309"/>
        <v>605</v>
      </c>
      <c r="C633" s="42">
        <f t="shared" si="310"/>
        <v>4.0188249400437632</v>
      </c>
      <c r="D633" s="10">
        <f t="shared" si="311"/>
        <v>1.5211750599557003</v>
      </c>
      <c r="E633" s="40">
        <f t="shared" si="312"/>
        <v>28.037649880088598</v>
      </c>
      <c r="F633" s="40">
        <f t="shared" si="313"/>
        <v>31.08</v>
      </c>
      <c r="G633" s="3">
        <f t="shared" si="314"/>
        <v>194.24940047965421</v>
      </c>
      <c r="H633" s="3">
        <f t="shared" si="315"/>
        <v>81.256230789298584</v>
      </c>
      <c r="I633">
        <f t="shared" si="300"/>
        <v>8.1256230789298584E-5</v>
      </c>
      <c r="J633" s="4">
        <f t="shared" si="316"/>
        <v>617.4092016298041</v>
      </c>
      <c r="K633" s="40">
        <f t="shared" si="317"/>
        <v>7.5982997935355456</v>
      </c>
      <c r="L633" s="40">
        <f t="shared" si="301"/>
        <v>0</v>
      </c>
      <c r="M633" s="10">
        <f t="shared" si="318"/>
        <v>5.0591098894762556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13.854143742995511</v>
      </c>
      <c r="Q633" s="42">
        <f t="shared" si="320"/>
        <v>0.29307879020791383</v>
      </c>
      <c r="R633" s="4">
        <f t="shared" si="321"/>
        <v>27439.482828808137</v>
      </c>
      <c r="S633">
        <f t="shared" si="302"/>
        <v>2.7439482828808137E-5</v>
      </c>
      <c r="T633" s="41">
        <f t="shared" si="303"/>
        <v>1.523648892130757E-4</v>
      </c>
      <c r="U633" s="42">
        <f t="shared" si="322"/>
        <v>4.9241523910437637E-2</v>
      </c>
      <c r="V633" s="42">
        <f t="shared" si="323"/>
        <v>0.45350053065958978</v>
      </c>
      <c r="W633" s="42">
        <f t="shared" si="324"/>
        <v>0.45006195819930567</v>
      </c>
      <c r="X633" s="42">
        <f t="shared" si="325"/>
        <v>3.4385724602841172E-3</v>
      </c>
      <c r="Y633" s="42">
        <f t="shared" si="299"/>
        <v>2.3364477941395321E-3</v>
      </c>
      <c r="Z633" s="10">
        <f t="shared" si="326"/>
        <v>15.334555134103836</v>
      </c>
      <c r="AA633">
        <f t="shared" si="304"/>
        <v>5058665.3242025413</v>
      </c>
      <c r="AB633" s="10">
        <f t="shared" si="305"/>
        <v>5.0586653242025417</v>
      </c>
      <c r="AC633" s="10">
        <f t="shared" si="306"/>
        <v>4.9576653242025417</v>
      </c>
      <c r="AD633" s="3">
        <f t="shared" si="307"/>
        <v>719.02325224112269</v>
      </c>
      <c r="AI633" s="94">
        <f t="shared" si="308"/>
        <v>0.45006195819930567</v>
      </c>
    </row>
    <row r="634" spans="2:35">
      <c r="B634" s="39">
        <f t="shared" si="309"/>
        <v>606</v>
      </c>
      <c r="C634" s="42">
        <f t="shared" si="310"/>
        <v>4.0254676258950752</v>
      </c>
      <c r="D634" s="10">
        <f t="shared" si="311"/>
        <v>1.5145323741043875</v>
      </c>
      <c r="E634" s="40">
        <f t="shared" si="312"/>
        <v>28.050935251791223</v>
      </c>
      <c r="F634" s="40">
        <f t="shared" si="313"/>
        <v>31.08</v>
      </c>
      <c r="G634" s="3">
        <f t="shared" si="314"/>
        <v>194.19625899284372</v>
      </c>
      <c r="H634" s="3">
        <f t="shared" si="315"/>
        <v>81.256230789298584</v>
      </c>
      <c r="I634">
        <f t="shared" si="300"/>
        <v>8.1256230789298584E-5</v>
      </c>
      <c r="J634" s="4">
        <f t="shared" si="316"/>
        <v>617.99444712020113</v>
      </c>
      <c r="K634" s="40">
        <f t="shared" si="317"/>
        <v>7.6055022626226805</v>
      </c>
      <c r="L634" s="40">
        <f t="shared" si="301"/>
        <v>0</v>
      </c>
      <c r="M634" s="10">
        <f t="shared" si="318"/>
        <v>5.0586653242025417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13.853755373786754</v>
      </c>
      <c r="Q634" s="42">
        <f t="shared" si="320"/>
        <v>0.29355827650401811</v>
      </c>
      <c r="R634" s="4">
        <f t="shared" si="321"/>
        <v>27318.323628844122</v>
      </c>
      <c r="S634">
        <f t="shared" si="302"/>
        <v>2.7318323628844123E-5</v>
      </c>
      <c r="T634" s="41">
        <f t="shared" si="303"/>
        <v>1.5248604841303971E-4</v>
      </c>
      <c r="U634" s="42">
        <f t="shared" si="322"/>
        <v>4.9024097668142218E-2</v>
      </c>
      <c r="V634" s="42">
        <f t="shared" si="323"/>
        <v>0.45345663486518617</v>
      </c>
      <c r="W634" s="42">
        <f t="shared" si="324"/>
        <v>0.45002160372510175</v>
      </c>
      <c r="X634" s="42">
        <f t="shared" si="325"/>
        <v>3.4350311400844213E-3</v>
      </c>
      <c r="Y634" s="42">
        <f t="shared" si="299"/>
        <v>2.3380948444978941E-3</v>
      </c>
      <c r="Z634" s="10">
        <f t="shared" si="326"/>
        <v>15.333172239893614</v>
      </c>
      <c r="AA634">
        <f t="shared" si="304"/>
        <v>5058218.2341752723</v>
      </c>
      <c r="AB634" s="10">
        <f t="shared" si="305"/>
        <v>5.0582182341752722</v>
      </c>
      <c r="AC634" s="10">
        <f t="shared" si="306"/>
        <v>4.9572182341752722</v>
      </c>
      <c r="AD634" s="3">
        <f t="shared" si="307"/>
        <v>718.9584095975739</v>
      </c>
      <c r="AI634" s="94">
        <f t="shared" si="308"/>
        <v>0.45002160372510175</v>
      </c>
    </row>
    <row r="635" spans="2:35">
      <c r="B635" s="39">
        <f t="shared" si="309"/>
        <v>607</v>
      </c>
      <c r="C635" s="42">
        <f t="shared" si="310"/>
        <v>4.0321103117463872</v>
      </c>
      <c r="D635" s="10">
        <f t="shared" si="311"/>
        <v>1.5078896882530746</v>
      </c>
      <c r="E635" s="40">
        <f t="shared" si="312"/>
        <v>28.064220623493849</v>
      </c>
      <c r="F635" s="40">
        <f t="shared" si="313"/>
        <v>31.08</v>
      </c>
      <c r="G635" s="3">
        <f t="shared" si="314"/>
        <v>194.14311750603324</v>
      </c>
      <c r="H635" s="3">
        <f t="shared" si="315"/>
        <v>81.256230789298584</v>
      </c>
      <c r="I635">
        <f t="shared" si="300"/>
        <v>8.1256230789298584E-5</v>
      </c>
      <c r="J635" s="4">
        <f t="shared" si="316"/>
        <v>618.57996985787975</v>
      </c>
      <c r="K635" s="40">
        <f t="shared" si="317"/>
        <v>7.6127081437223953</v>
      </c>
      <c r="L635" s="40">
        <f t="shared" si="301"/>
        <v>0</v>
      </c>
      <c r="M635" s="10">
        <f t="shared" si="318"/>
        <v>5.0582182341752722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13.85336477552837</v>
      </c>
      <c r="Q635" s="42">
        <f t="shared" si="320"/>
        <v>0.29403777631932987</v>
      </c>
      <c r="R635" s="4">
        <f t="shared" si="321"/>
        <v>27197.172804859558</v>
      </c>
      <c r="S635">
        <f t="shared" si="302"/>
        <v>2.7197172804859557E-5</v>
      </c>
      <c r="T635" s="41">
        <f t="shared" si="303"/>
        <v>1.5260719923702428E-4</v>
      </c>
      <c r="U635" s="42">
        <f t="shared" si="322"/>
        <v>4.8806686456960714E-2</v>
      </c>
      <c r="V635" s="42">
        <f t="shared" si="323"/>
        <v>0.45341250244309073</v>
      </c>
      <c r="W635" s="42">
        <f t="shared" si="324"/>
        <v>0.44998102007172386</v>
      </c>
      <c r="X635" s="42">
        <f t="shared" si="325"/>
        <v>3.4314823713668674E-3</v>
      </c>
      <c r="Y635" s="42">
        <f t="shared" si="299"/>
        <v>2.33974023966121E-3</v>
      </c>
      <c r="Z635" s="10">
        <f t="shared" si="326"/>
        <v>15.33178153690643</v>
      </c>
      <c r="AA635">
        <f t="shared" si="304"/>
        <v>5057768.6195685547</v>
      </c>
      <c r="AB635" s="10">
        <f t="shared" si="305"/>
        <v>5.0577686195685549</v>
      </c>
      <c r="AC635" s="10">
        <f t="shared" si="306"/>
        <v>4.956768619568555</v>
      </c>
      <c r="AD635" s="3">
        <f t="shared" si="307"/>
        <v>718.89320080762218</v>
      </c>
      <c r="AI635" s="94">
        <f t="shared" si="308"/>
        <v>0.44998102007172386</v>
      </c>
    </row>
    <row r="636" spans="2:35">
      <c r="B636" s="39">
        <f t="shared" si="309"/>
        <v>608</v>
      </c>
      <c r="C636" s="42">
        <f t="shared" si="310"/>
        <v>4.0387529975976992</v>
      </c>
      <c r="D636" s="10">
        <f t="shared" si="311"/>
        <v>1.5012470024017617</v>
      </c>
      <c r="E636" s="40">
        <f t="shared" si="312"/>
        <v>28.077505995196475</v>
      </c>
      <c r="F636" s="40">
        <f t="shared" si="313"/>
        <v>31.08</v>
      </c>
      <c r="G636" s="3">
        <f t="shared" si="314"/>
        <v>194.08997601922275</v>
      </c>
      <c r="H636" s="3">
        <f t="shared" si="315"/>
        <v>81.256230789298584</v>
      </c>
      <c r="I636">
        <f t="shared" si="300"/>
        <v>8.1256230789298584E-5</v>
      </c>
      <c r="J636" s="4">
        <f t="shared" si="316"/>
        <v>619.16576984283984</v>
      </c>
      <c r="K636" s="40">
        <f t="shared" si="317"/>
        <v>7.6199174368346867</v>
      </c>
      <c r="L636" s="40">
        <f t="shared" si="301"/>
        <v>0</v>
      </c>
      <c r="M636" s="10">
        <f t="shared" si="318"/>
        <v>5.0577686195685549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13.852971947970687</v>
      </c>
      <c r="Q636" s="42">
        <f t="shared" si="320"/>
        <v>0.29451728973177743</v>
      </c>
      <c r="R636" s="4">
        <f t="shared" si="321"/>
        <v>27076.030401054457</v>
      </c>
      <c r="S636">
        <f t="shared" si="302"/>
        <v>2.7076030401054456E-5</v>
      </c>
      <c r="T636" s="41">
        <f t="shared" si="303"/>
        <v>1.5272834164082937E-4</v>
      </c>
      <c r="U636" s="42">
        <f t="shared" si="322"/>
        <v>4.8589290356212275E-2</v>
      </c>
      <c r="V636" s="42">
        <f t="shared" si="323"/>
        <v>0.45336813341422905</v>
      </c>
      <c r="W636" s="42">
        <f t="shared" si="324"/>
        <v>0.44994020725497619</v>
      </c>
      <c r="X636" s="42">
        <f t="shared" si="325"/>
        <v>3.4279261592528587E-3</v>
      </c>
      <c r="Y636" s="42">
        <f t="shared" si="299"/>
        <v>2.3413839762314518E-3</v>
      </c>
      <c r="Z636" s="10">
        <f t="shared" si="326"/>
        <v>15.330383025684094</v>
      </c>
      <c r="AA636">
        <f t="shared" si="304"/>
        <v>5057316.4805575525</v>
      </c>
      <c r="AB636" s="10">
        <f t="shared" si="305"/>
        <v>5.0573164805575521</v>
      </c>
      <c r="AC636" s="10">
        <f t="shared" si="306"/>
        <v>4.9563164805575521</v>
      </c>
      <c r="AD636" s="3">
        <f t="shared" si="307"/>
        <v>718.82762589667186</v>
      </c>
      <c r="AI636" s="94">
        <f t="shared" si="308"/>
        <v>0.44994020725497619</v>
      </c>
    </row>
    <row r="637" spans="2:35">
      <c r="B637" s="39">
        <f t="shared" si="309"/>
        <v>609</v>
      </c>
      <c r="C637" s="42">
        <f t="shared" si="310"/>
        <v>4.0453956834490112</v>
      </c>
      <c r="D637" s="10">
        <f t="shared" si="311"/>
        <v>1.4946043165504488</v>
      </c>
      <c r="E637" s="40">
        <f t="shared" si="312"/>
        <v>28.090791366899101</v>
      </c>
      <c r="F637" s="40">
        <f t="shared" si="313"/>
        <v>31.08</v>
      </c>
      <c r="G637" s="3">
        <f t="shared" si="314"/>
        <v>194.03683453241226</v>
      </c>
      <c r="H637" s="3">
        <f t="shared" si="315"/>
        <v>81.256230789298584</v>
      </c>
      <c r="I637">
        <f t="shared" si="300"/>
        <v>8.1256230789298584E-5</v>
      </c>
      <c r="J637" s="4">
        <f t="shared" si="316"/>
        <v>619.75184707508151</v>
      </c>
      <c r="K637" s="40">
        <f t="shared" si="317"/>
        <v>7.6271301419595581</v>
      </c>
      <c r="L637" s="40">
        <f t="shared" si="301"/>
        <v>0</v>
      </c>
      <c r="M637" s="10">
        <f t="shared" si="318"/>
        <v>5.0573164805575521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13.852576890862638</v>
      </c>
      <c r="Q637" s="42">
        <f t="shared" si="320"/>
        <v>0.29499681681931111</v>
      </c>
      <c r="R637" s="4">
        <f t="shared" si="321"/>
        <v>26954.896461628799</v>
      </c>
      <c r="S637">
        <f t="shared" si="302"/>
        <v>2.69548964616288E-5</v>
      </c>
      <c r="T637" s="41">
        <f t="shared" si="303"/>
        <v>1.5284947558025504E-4</v>
      </c>
      <c r="U637" s="42">
        <f t="shared" si="322"/>
        <v>4.8371909445215952E-2</v>
      </c>
      <c r="V637" s="42">
        <f t="shared" si="323"/>
        <v>0.45332352779978102</v>
      </c>
      <c r="W637" s="42">
        <f t="shared" si="324"/>
        <v>0.44989916529075863</v>
      </c>
      <c r="X637" s="42">
        <f t="shared" si="325"/>
        <v>3.4243625090223939E-3</v>
      </c>
      <c r="Y637" s="42">
        <f t="shared" si="299"/>
        <v>2.3430260508120627E-3</v>
      </c>
      <c r="Z637" s="10">
        <f t="shared" si="326"/>
        <v>15.328976706772115</v>
      </c>
      <c r="AA637">
        <f t="shared" si="304"/>
        <v>5056861.8173186313</v>
      </c>
      <c r="AB637" s="10">
        <f t="shared" si="305"/>
        <v>5.056861817318631</v>
      </c>
      <c r="AC637" s="10">
        <f t="shared" si="306"/>
        <v>4.9558618173186311</v>
      </c>
      <c r="AD637" s="3">
        <f t="shared" si="307"/>
        <v>718.76168489030181</v>
      </c>
      <c r="AI637" s="94">
        <f t="shared" si="308"/>
        <v>0.44989916529075863</v>
      </c>
    </row>
    <row r="638" spans="2:35">
      <c r="B638" s="39">
        <f t="shared" si="309"/>
        <v>610</v>
      </c>
      <c r="C638" s="42">
        <f t="shared" si="310"/>
        <v>4.0520383693003232</v>
      </c>
      <c r="D638" s="10">
        <f t="shared" si="311"/>
        <v>1.4879616306991359</v>
      </c>
      <c r="E638" s="40">
        <f t="shared" si="312"/>
        <v>28.104076738601727</v>
      </c>
      <c r="F638" s="40">
        <f t="shared" si="313"/>
        <v>31.08</v>
      </c>
      <c r="G638" s="3">
        <f t="shared" si="314"/>
        <v>193.98369304560177</v>
      </c>
      <c r="H638" s="3">
        <f t="shared" si="315"/>
        <v>81.256230789298584</v>
      </c>
      <c r="I638">
        <f t="shared" si="300"/>
        <v>8.1256230789298584E-5</v>
      </c>
      <c r="J638" s="4">
        <f t="shared" si="316"/>
        <v>620.33820155460478</v>
      </c>
      <c r="K638" s="40">
        <f t="shared" si="317"/>
        <v>7.6343462590970077</v>
      </c>
      <c r="L638" s="40">
        <f t="shared" si="301"/>
        <v>0</v>
      </c>
      <c r="M638" s="10">
        <f t="shared" si="318"/>
        <v>5.056861817318631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13.852179603951862</v>
      </c>
      <c r="Q638" s="42">
        <f t="shared" si="320"/>
        <v>0.29547635765990321</v>
      </c>
      <c r="R638" s="4">
        <f t="shared" si="321"/>
        <v>26833.771030782591</v>
      </c>
      <c r="S638">
        <f t="shared" si="302"/>
        <v>2.6833771030782591E-5</v>
      </c>
      <c r="T638" s="41">
        <f t="shared" si="303"/>
        <v>1.5297060101110123E-4</v>
      </c>
      <c r="U638" s="42">
        <f t="shared" si="322"/>
        <v>4.8154543803290893E-2</v>
      </c>
      <c r="V638" s="42">
        <f t="shared" si="323"/>
        <v>0.4532786856207579</v>
      </c>
      <c r="W638" s="42">
        <f t="shared" si="324"/>
        <v>0.44985789419508077</v>
      </c>
      <c r="X638" s="42">
        <f t="shared" si="325"/>
        <v>3.4207914256771388E-3</v>
      </c>
      <c r="Y638" s="42">
        <f t="shared" si="299"/>
        <v>2.3446664600078222E-3</v>
      </c>
      <c r="Z638" s="10">
        <f t="shared" si="326"/>
        <v>15.32756258071881</v>
      </c>
      <c r="AA638">
        <f t="shared" si="304"/>
        <v>5056404.6300290618</v>
      </c>
      <c r="AB638" s="10">
        <f t="shared" si="305"/>
        <v>5.0564046300290615</v>
      </c>
      <c r="AC638" s="10">
        <f t="shared" si="306"/>
        <v>4.9554046300290615</v>
      </c>
      <c r="AD638" s="3">
        <f t="shared" si="307"/>
        <v>718.69537781422218</v>
      </c>
      <c r="AI638" s="94">
        <f t="shared" si="308"/>
        <v>0.44985789419508077</v>
      </c>
    </row>
    <row r="639" spans="2:35">
      <c r="B639" s="39">
        <f t="shared" si="309"/>
        <v>611</v>
      </c>
      <c r="C639" s="42">
        <f t="shared" si="310"/>
        <v>4.0586810551516352</v>
      </c>
      <c r="D639" s="10">
        <f t="shared" si="311"/>
        <v>1.481318944847823</v>
      </c>
      <c r="E639" s="40">
        <f t="shared" si="312"/>
        <v>28.117362110304352</v>
      </c>
      <c r="F639" s="40">
        <f t="shared" si="313"/>
        <v>31.08</v>
      </c>
      <c r="G639" s="3">
        <f t="shared" si="314"/>
        <v>193.93055155879128</v>
      </c>
      <c r="H639" s="3">
        <f t="shared" si="315"/>
        <v>81.256230789298584</v>
      </c>
      <c r="I639">
        <f t="shared" si="300"/>
        <v>8.1256230789298584E-5</v>
      </c>
      <c r="J639" s="4">
        <f t="shared" si="316"/>
        <v>620.92483328140963</v>
      </c>
      <c r="K639" s="40">
        <f t="shared" si="317"/>
        <v>7.6415657882470374</v>
      </c>
      <c r="L639" s="40">
        <f t="shared" si="301"/>
        <v>0</v>
      </c>
      <c r="M639" s="10">
        <f t="shared" si="318"/>
        <v>5.0564046300290615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13.851780086984469</v>
      </c>
      <c r="Q639" s="42">
        <f t="shared" si="320"/>
        <v>0.29595591233154817</v>
      </c>
      <c r="R639" s="4">
        <f t="shared" si="321"/>
        <v>26712.654152715826</v>
      </c>
      <c r="S639">
        <f t="shared" si="302"/>
        <v>2.6712654152715826E-5</v>
      </c>
      <c r="T639" s="41">
        <f t="shared" si="303"/>
        <v>1.5309171788916801E-4</v>
      </c>
      <c r="U639" s="42">
        <f t="shared" si="322"/>
        <v>4.7937193509756178E-2</v>
      </c>
      <c r="V639" s="42">
        <f t="shared" si="323"/>
        <v>0.45323360689859732</v>
      </c>
      <c r="W639" s="42">
        <f t="shared" si="324"/>
        <v>0.44981639398403378</v>
      </c>
      <c r="X639" s="42">
        <f t="shared" si="325"/>
        <v>3.4172129145635388E-3</v>
      </c>
      <c r="Y639" s="42">
        <f t="shared" si="299"/>
        <v>2.3463052004250068E-3</v>
      </c>
      <c r="Z639" s="10">
        <f t="shared" si="326"/>
        <v>15.326140648076295</v>
      </c>
      <c r="AA639">
        <f t="shared" si="304"/>
        <v>5055944.9188673422</v>
      </c>
      <c r="AB639" s="10">
        <f t="shared" si="305"/>
        <v>5.0559449188673424</v>
      </c>
      <c r="AC639" s="10">
        <f t="shared" si="306"/>
        <v>4.9549449188673425</v>
      </c>
      <c r="AD639" s="3">
        <f t="shared" si="307"/>
        <v>718.62870469432085</v>
      </c>
      <c r="AI639" s="94">
        <f t="shared" si="308"/>
        <v>0.44981639398403378</v>
      </c>
    </row>
    <row r="640" spans="2:35">
      <c r="B640" s="39">
        <f t="shared" si="309"/>
        <v>612</v>
      </c>
      <c r="C640" s="42">
        <f t="shared" si="310"/>
        <v>4.0653237410029472</v>
      </c>
      <c r="D640" s="10">
        <f t="shared" si="311"/>
        <v>1.4746762589965101</v>
      </c>
      <c r="E640" s="40">
        <f t="shared" si="312"/>
        <v>28.130647482006978</v>
      </c>
      <c r="F640" s="40">
        <f t="shared" si="313"/>
        <v>31.08</v>
      </c>
      <c r="G640" s="3">
        <f t="shared" si="314"/>
        <v>193.87741007198079</v>
      </c>
      <c r="H640" s="3">
        <f t="shared" si="315"/>
        <v>81.256230789298584</v>
      </c>
      <c r="I640">
        <f t="shared" si="300"/>
        <v>8.1256230789298584E-5</v>
      </c>
      <c r="J640" s="4">
        <f t="shared" si="316"/>
        <v>621.51174225549607</v>
      </c>
      <c r="K640" s="40">
        <f t="shared" si="317"/>
        <v>7.6487887294096462</v>
      </c>
      <c r="L640" s="40">
        <f t="shared" si="301"/>
        <v>0</v>
      </c>
      <c r="M640" s="10">
        <f t="shared" si="318"/>
        <v>5.0559449188673424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13.851378339705294</v>
      </c>
      <c r="Q640" s="42">
        <f t="shared" si="320"/>
        <v>0.29643548091226268</v>
      </c>
      <c r="R640" s="4">
        <f t="shared" si="321"/>
        <v>26591.545871628521</v>
      </c>
      <c r="S640">
        <f t="shared" si="302"/>
        <v>2.6591545871628522E-5</v>
      </c>
      <c r="T640" s="41">
        <f t="shared" si="303"/>
        <v>1.5321282617025532E-4</v>
      </c>
      <c r="U640" s="42">
        <f t="shared" si="322"/>
        <v>4.7719858643930961E-2</v>
      </c>
      <c r="V640" s="42">
        <f t="shared" si="323"/>
        <v>0.45318829165456492</v>
      </c>
      <c r="W640" s="42">
        <f t="shared" si="324"/>
        <v>0.44977466467382049</v>
      </c>
      <c r="X640" s="42">
        <f t="shared" si="325"/>
        <v>3.413626980744433E-3</v>
      </c>
      <c r="Y640" s="42">
        <f t="shared" si="299"/>
        <v>2.347942268671251E-3</v>
      </c>
      <c r="Z640" s="10">
        <f t="shared" si="326"/>
        <v>15.324710909399567</v>
      </c>
      <c r="AA640">
        <f t="shared" si="304"/>
        <v>5055482.6840129038</v>
      </c>
      <c r="AB640" s="10">
        <f t="shared" si="305"/>
        <v>5.0554826840129037</v>
      </c>
      <c r="AC640" s="10">
        <f t="shared" si="306"/>
        <v>4.9544826840129037</v>
      </c>
      <c r="AD640" s="3">
        <f t="shared" si="307"/>
        <v>718.56166555662128</v>
      </c>
      <c r="AI640" s="94">
        <f t="shared" si="308"/>
        <v>0.44977466467382049</v>
      </c>
    </row>
    <row r="641" spans="2:35">
      <c r="B641" s="39">
        <f t="shared" si="309"/>
        <v>613</v>
      </c>
      <c r="C641" s="42">
        <f t="shared" si="310"/>
        <v>4.0719664268542592</v>
      </c>
      <c r="D641" s="10">
        <f t="shared" si="311"/>
        <v>1.4680335731451972</v>
      </c>
      <c r="E641" s="40">
        <f t="shared" si="312"/>
        <v>28.143932853709604</v>
      </c>
      <c r="F641" s="40">
        <f t="shared" si="313"/>
        <v>31.08</v>
      </c>
      <c r="G641" s="3">
        <f t="shared" si="314"/>
        <v>193.8242685851703</v>
      </c>
      <c r="H641" s="3">
        <f t="shared" si="315"/>
        <v>81.256230789298584</v>
      </c>
      <c r="I641">
        <f t="shared" si="300"/>
        <v>8.1256230789298584E-5</v>
      </c>
      <c r="J641" s="4">
        <f t="shared" si="316"/>
        <v>622.09892847686399</v>
      </c>
      <c r="K641" s="40">
        <f t="shared" si="317"/>
        <v>7.6560150825848323</v>
      </c>
      <c r="L641" s="40">
        <f t="shared" si="301"/>
        <v>0</v>
      </c>
      <c r="M641" s="10">
        <f t="shared" si="318"/>
        <v>5.0554826840129037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13.850974361857658</v>
      </c>
      <c r="Q641" s="42">
        <f t="shared" si="320"/>
        <v>0.29691506348008584</v>
      </c>
      <c r="R641" s="4">
        <f t="shared" si="321"/>
        <v>26470.446231720653</v>
      </c>
      <c r="S641">
        <f t="shared" si="302"/>
        <v>2.6470446231720651E-5</v>
      </c>
      <c r="T641" s="41">
        <f t="shared" si="303"/>
        <v>1.533339258101632E-4</v>
      </c>
      <c r="U641" s="42">
        <f t="shared" si="322"/>
        <v>4.7502539285134295E-2</v>
      </c>
      <c r="V641" s="42">
        <f t="shared" si="323"/>
        <v>0.45314273991043436</v>
      </c>
      <c r="W641" s="42">
        <f t="shared" si="324"/>
        <v>0.44973270628072831</v>
      </c>
      <c r="X641" s="42">
        <f t="shared" si="325"/>
        <v>3.4100336297060441E-3</v>
      </c>
      <c r="Y641" s="42">
        <f t="shared" si="299"/>
        <v>2.3495776613557486E-3</v>
      </c>
      <c r="Z641" s="10">
        <f t="shared" si="326"/>
        <v>15.323273365247752</v>
      </c>
      <c r="AA641">
        <f t="shared" si="304"/>
        <v>5055017.9256465128</v>
      </c>
      <c r="AB641" s="10">
        <f t="shared" si="305"/>
        <v>5.0550179256465126</v>
      </c>
      <c r="AC641" s="10">
        <f t="shared" si="306"/>
        <v>4.9540179256465127</v>
      </c>
      <c r="AD641" s="3">
        <f t="shared" si="307"/>
        <v>718.49426042734046</v>
      </c>
      <c r="AI641" s="94">
        <f t="shared" si="308"/>
        <v>0.44973270628072831</v>
      </c>
    </row>
    <row r="642" spans="2:35">
      <c r="B642" s="39">
        <f t="shared" si="309"/>
        <v>614</v>
      </c>
      <c r="C642" s="42">
        <f t="shared" si="310"/>
        <v>4.0786091127055712</v>
      </c>
      <c r="D642" s="10">
        <f t="shared" si="311"/>
        <v>1.4613908872938843</v>
      </c>
      <c r="E642" s="40">
        <f t="shared" si="312"/>
        <v>28.15721822541223</v>
      </c>
      <c r="F642" s="40">
        <f t="shared" si="313"/>
        <v>31.08</v>
      </c>
      <c r="G642" s="3">
        <f t="shared" si="314"/>
        <v>193.77112709835981</v>
      </c>
      <c r="H642" s="3">
        <f t="shared" si="315"/>
        <v>81.256230789298584</v>
      </c>
      <c r="I642">
        <f t="shared" si="300"/>
        <v>8.1256230789298584E-5</v>
      </c>
      <c r="J642" s="4">
        <f t="shared" si="316"/>
        <v>622.68639194551338</v>
      </c>
      <c r="K642" s="40">
        <f t="shared" si="317"/>
        <v>7.6632448477725958</v>
      </c>
      <c r="L642" s="40">
        <f t="shared" si="301"/>
        <v>0</v>
      </c>
      <c r="M642" s="10">
        <f t="shared" si="318"/>
        <v>5.0550179256465126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13.850568153183708</v>
      </c>
      <c r="Q642" s="42">
        <f t="shared" si="320"/>
        <v>0.29739466011307919</v>
      </c>
      <c r="R642" s="4">
        <f t="shared" si="321"/>
        <v>26349.355277192248</v>
      </c>
      <c r="S642">
        <f t="shared" si="302"/>
        <v>2.6349355277192249E-5</v>
      </c>
      <c r="T642" s="41">
        <f t="shared" si="303"/>
        <v>1.5345501676469159E-4</v>
      </c>
      <c r="U642" s="42">
        <f t="shared" si="322"/>
        <v>4.728523551268534E-2</v>
      </c>
      <c r="V642" s="42">
        <f t="shared" si="323"/>
        <v>0.45309695168766267</v>
      </c>
      <c r="W642" s="42">
        <f t="shared" si="324"/>
        <v>0.44969051882116612</v>
      </c>
      <c r="X642" s="42">
        <f t="shared" si="325"/>
        <v>3.406432866496556E-3</v>
      </c>
      <c r="Y642" s="42">
        <f t="shared" si="299"/>
        <v>2.3512113750890381E-3</v>
      </c>
      <c r="Z642" s="10">
        <f t="shared" si="326"/>
        <v>15.321828016182703</v>
      </c>
      <c r="AA642">
        <f t="shared" si="304"/>
        <v>5054550.6439498151</v>
      </c>
      <c r="AB642" s="10">
        <f t="shared" si="305"/>
        <v>5.0545506439498151</v>
      </c>
      <c r="AC642" s="10">
        <f t="shared" si="306"/>
        <v>4.9535506439498151</v>
      </c>
      <c r="AD642" s="3">
        <f t="shared" si="307"/>
        <v>718.42648933282305</v>
      </c>
      <c r="AI642" s="94">
        <f t="shared" si="308"/>
        <v>0.44969051882116612</v>
      </c>
    </row>
    <row r="643" spans="2:35">
      <c r="B643" s="39">
        <f t="shared" si="309"/>
        <v>615</v>
      </c>
      <c r="C643" s="42">
        <f t="shared" si="310"/>
        <v>4.0852517985568833</v>
      </c>
      <c r="D643" s="10">
        <f t="shared" si="311"/>
        <v>1.4547482014425714</v>
      </c>
      <c r="E643" s="40">
        <f t="shared" si="312"/>
        <v>28.170503597114855</v>
      </c>
      <c r="F643" s="40">
        <f t="shared" si="313"/>
        <v>31.08</v>
      </c>
      <c r="G643" s="3">
        <f t="shared" si="314"/>
        <v>193.71798561154932</v>
      </c>
      <c r="H643" s="3">
        <f t="shared" si="315"/>
        <v>81.256230789298584</v>
      </c>
      <c r="I643">
        <f t="shared" si="300"/>
        <v>8.1256230789298584E-5</v>
      </c>
      <c r="J643" s="4">
        <f t="shared" si="316"/>
        <v>623.27413266144447</v>
      </c>
      <c r="K643" s="40">
        <f t="shared" si="317"/>
        <v>7.6704780249729412</v>
      </c>
      <c r="L643" s="40">
        <f t="shared" si="301"/>
        <v>0</v>
      </c>
      <c r="M643" s="10">
        <f t="shared" si="318"/>
        <v>5.0545506439498151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13.850159713424027</v>
      </c>
      <c r="Q643" s="42">
        <f t="shared" si="320"/>
        <v>0.29787427088932705</v>
      </c>
      <c r="R643" s="4">
        <f t="shared" si="321"/>
        <v>26228.273052243254</v>
      </c>
      <c r="S643">
        <f t="shared" si="302"/>
        <v>2.6228273052243254E-5</v>
      </c>
      <c r="T643" s="41">
        <f t="shared" si="303"/>
        <v>1.5357609898964059E-4</v>
      </c>
      <c r="U643" s="42">
        <f t="shared" si="322"/>
        <v>4.7067947405903129E-2</v>
      </c>
      <c r="V643" s="42">
        <f t="shared" si="323"/>
        <v>0.45305092700818822</v>
      </c>
      <c r="W643" s="42">
        <f t="shared" si="324"/>
        <v>0.44964810231162228</v>
      </c>
      <c r="X643" s="42">
        <f t="shared" si="325"/>
        <v>3.4028246965659426E-3</v>
      </c>
      <c r="Y643" s="42">
        <f t="shared" si="299"/>
        <v>2.3528434064831933E-3</v>
      </c>
      <c r="Z643" s="10">
        <f t="shared" si="326"/>
        <v>15.320374862770173</v>
      </c>
      <c r="AA643">
        <f t="shared" si="304"/>
        <v>5054080.8391057197</v>
      </c>
      <c r="AB643" s="10">
        <f t="shared" si="305"/>
        <v>5.0540808391057199</v>
      </c>
      <c r="AC643" s="10">
        <f t="shared" si="306"/>
        <v>4.9530808391057199</v>
      </c>
      <c r="AD643" s="3">
        <f t="shared" si="307"/>
        <v>718.35835229959673</v>
      </c>
      <c r="AI643" s="94">
        <f t="shared" si="308"/>
        <v>0.44964810231162228</v>
      </c>
    </row>
    <row r="644" spans="2:35">
      <c r="B644" s="39">
        <f t="shared" si="309"/>
        <v>616</v>
      </c>
      <c r="C644" s="42">
        <f t="shared" si="310"/>
        <v>4.0918944844081953</v>
      </c>
      <c r="D644" s="10">
        <f t="shared" si="311"/>
        <v>1.4481055155912586</v>
      </c>
      <c r="E644" s="40">
        <f t="shared" si="312"/>
        <v>28.183788968817481</v>
      </c>
      <c r="F644" s="40">
        <f t="shared" si="313"/>
        <v>31.08</v>
      </c>
      <c r="G644" s="3">
        <f t="shared" si="314"/>
        <v>193.66484412473883</v>
      </c>
      <c r="H644" s="3">
        <f t="shared" si="315"/>
        <v>81.256230789298584</v>
      </c>
      <c r="I644">
        <f t="shared" si="300"/>
        <v>8.1256230789298584E-5</v>
      </c>
      <c r="J644" s="4">
        <f t="shared" si="316"/>
        <v>623.86215062465715</v>
      </c>
      <c r="K644" s="40">
        <f t="shared" si="317"/>
        <v>7.6777146141858648</v>
      </c>
      <c r="L644" s="40">
        <f t="shared" si="301"/>
        <v>0</v>
      </c>
      <c r="M644" s="10">
        <f t="shared" si="318"/>
        <v>5.0540808391057199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13.849749042317958</v>
      </c>
      <c r="Q644" s="42">
        <f t="shared" si="320"/>
        <v>0.29835389588693639</v>
      </c>
      <c r="R644" s="4">
        <f t="shared" si="321"/>
        <v>26107.199601073713</v>
      </c>
      <c r="S644">
        <f t="shared" si="302"/>
        <v>2.6107199601073712E-5</v>
      </c>
      <c r="T644" s="41">
        <f t="shared" si="303"/>
        <v>1.5369717244081011E-4</v>
      </c>
      <c r="U644" s="42">
        <f t="shared" si="322"/>
        <v>4.6850675044106831E-2</v>
      </c>
      <c r="V644" s="42">
        <f t="shared" si="323"/>
        <v>0.4530046658937269</v>
      </c>
      <c r="W644" s="42">
        <f t="shared" si="324"/>
        <v>0.44960545676870001</v>
      </c>
      <c r="X644" s="42">
        <f t="shared" si="325"/>
        <v>3.3992091250268919E-3</v>
      </c>
      <c r="Y644" s="42">
        <f t="shared" si="299"/>
        <v>2.354473752151658E-3</v>
      </c>
      <c r="Z644" s="10">
        <f t="shared" si="326"/>
        <v>15.31891390557873</v>
      </c>
      <c r="AA644">
        <f t="shared" si="304"/>
        <v>5053608.5112980455</v>
      </c>
      <c r="AB644" s="10">
        <f t="shared" si="305"/>
        <v>5.0536085112980453</v>
      </c>
      <c r="AC644" s="10">
        <f t="shared" si="306"/>
        <v>4.9526085112980454</v>
      </c>
      <c r="AD644" s="3">
        <f t="shared" si="307"/>
        <v>718.28984935432129</v>
      </c>
      <c r="AI644" s="94">
        <f t="shared" si="308"/>
        <v>0.44960545676870001</v>
      </c>
    </row>
    <row r="645" spans="2:35">
      <c r="B645" s="39">
        <f t="shared" si="309"/>
        <v>617</v>
      </c>
      <c r="C645" s="42">
        <f t="shared" si="310"/>
        <v>4.0985371702595073</v>
      </c>
      <c r="D645" s="10">
        <f t="shared" si="311"/>
        <v>1.4414628297399457</v>
      </c>
      <c r="E645" s="40">
        <f t="shared" si="312"/>
        <v>28.197074340520107</v>
      </c>
      <c r="F645" s="40">
        <f t="shared" si="313"/>
        <v>31.08</v>
      </c>
      <c r="G645" s="3">
        <f t="shared" si="314"/>
        <v>193.61170263792835</v>
      </c>
      <c r="H645" s="3">
        <f t="shared" si="315"/>
        <v>81.256230789298584</v>
      </c>
      <c r="I645">
        <f t="shared" si="300"/>
        <v>8.1256230789298584E-5</v>
      </c>
      <c r="J645" s="4">
        <f t="shared" si="316"/>
        <v>624.4504458351513</v>
      </c>
      <c r="K645" s="40">
        <f t="shared" si="317"/>
        <v>7.6849546154113657</v>
      </c>
      <c r="L645" s="40">
        <f t="shared" si="301"/>
        <v>0</v>
      </c>
      <c r="M645" s="10">
        <f t="shared" si="318"/>
        <v>5.0536085112980453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13.849336139603301</v>
      </c>
      <c r="Q645" s="42">
        <f t="shared" si="320"/>
        <v>0.29883353518403721</v>
      </c>
      <c r="R645" s="4">
        <f t="shared" si="321"/>
        <v>25986.134967883605</v>
      </c>
      <c r="S645">
        <f t="shared" si="302"/>
        <v>2.5986134967883605E-5</v>
      </c>
      <c r="T645" s="41">
        <f t="shared" si="303"/>
        <v>1.5381823707400023E-4</v>
      </c>
      <c r="U645" s="42">
        <f t="shared" si="322"/>
        <v>4.6633418506615516E-2</v>
      </c>
      <c r="V645" s="42">
        <f t="shared" si="323"/>
        <v>0.45295816836635688</v>
      </c>
      <c r="W645" s="42">
        <f t="shared" si="324"/>
        <v>0.44956258220908502</v>
      </c>
      <c r="X645" s="42">
        <f t="shared" si="325"/>
        <v>3.3955861572718682E-3</v>
      </c>
      <c r="Y645" s="42">
        <f t="shared" si="299"/>
        <v>2.3561024087093772E-3</v>
      </c>
      <c r="Z645" s="10">
        <f t="shared" si="326"/>
        <v>15.31744514518056</v>
      </c>
      <c r="AA645">
        <f t="shared" si="304"/>
        <v>5053133.6607117793</v>
      </c>
      <c r="AB645" s="10">
        <f t="shared" si="305"/>
        <v>5.0531336607117794</v>
      </c>
      <c r="AC645" s="10">
        <f t="shared" si="306"/>
        <v>4.9521336607117794</v>
      </c>
      <c r="AD645" s="3">
        <f t="shared" si="307"/>
        <v>718.2209805238258</v>
      </c>
      <c r="AI645" s="94">
        <f t="shared" si="308"/>
        <v>0.44956258220908502</v>
      </c>
    </row>
    <row r="646" spans="2:35">
      <c r="B646" s="39">
        <f t="shared" si="309"/>
        <v>618</v>
      </c>
      <c r="C646" s="42">
        <f t="shared" si="310"/>
        <v>4.1051798561108193</v>
      </c>
      <c r="D646" s="10">
        <f t="shared" si="311"/>
        <v>1.4348201438886328</v>
      </c>
      <c r="E646" s="40">
        <f t="shared" si="312"/>
        <v>28.210359712222733</v>
      </c>
      <c r="F646" s="40">
        <f t="shared" si="313"/>
        <v>31.08</v>
      </c>
      <c r="G646" s="3">
        <f t="shared" si="314"/>
        <v>193.55856115111786</v>
      </c>
      <c r="H646" s="3">
        <f t="shared" si="315"/>
        <v>81.256230789298584</v>
      </c>
      <c r="I646">
        <f t="shared" si="300"/>
        <v>8.1256230789298584E-5</v>
      </c>
      <c r="J646" s="4">
        <f t="shared" si="316"/>
        <v>625.03901829292704</v>
      </c>
      <c r="K646" s="40">
        <f t="shared" si="317"/>
        <v>7.6921980286494467</v>
      </c>
      <c r="L646" s="40">
        <f t="shared" si="301"/>
        <v>0</v>
      </c>
      <c r="M646" s="10">
        <f t="shared" si="318"/>
        <v>5.0531336607117794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13.848921005016537</v>
      </c>
      <c r="Q646" s="42">
        <f t="shared" si="320"/>
        <v>0.29931318885878239</v>
      </c>
      <c r="R646" s="4">
        <f t="shared" si="321"/>
        <v>25865.07919687295</v>
      </c>
      <c r="S646">
        <f t="shared" si="302"/>
        <v>2.5865079196872951E-5</v>
      </c>
      <c r="T646" s="41">
        <f t="shared" si="303"/>
        <v>1.5393929284501087E-4</v>
      </c>
      <c r="U646" s="42">
        <f t="shared" si="322"/>
        <v>4.6416177872748349E-2</v>
      </c>
      <c r="V646" s="42">
        <f t="shared" si="323"/>
        <v>0.45291143444816023</v>
      </c>
      <c r="W646" s="42">
        <f t="shared" si="324"/>
        <v>0.4495194786495692</v>
      </c>
      <c r="X646" s="42">
        <f t="shared" si="325"/>
        <v>3.3919557985910287E-3</v>
      </c>
      <c r="Y646" s="42">
        <f t="shared" si="299"/>
        <v>2.3577293727727448E-3</v>
      </c>
      <c r="Z646" s="10">
        <f t="shared" si="326"/>
        <v>15.315968582151104</v>
      </c>
      <c r="AA646">
        <f t="shared" si="304"/>
        <v>5052656.2875329601</v>
      </c>
      <c r="AB646" s="10">
        <f t="shared" si="305"/>
        <v>5.0526562875329599</v>
      </c>
      <c r="AC646" s="10">
        <f t="shared" si="306"/>
        <v>4.9516562875329599</v>
      </c>
      <c r="AD646" s="3">
        <f t="shared" si="307"/>
        <v>718.15174583509213</v>
      </c>
      <c r="AI646" s="94">
        <f t="shared" si="308"/>
        <v>0.4495194786495692</v>
      </c>
    </row>
    <row r="647" spans="2:35">
      <c r="B647" s="39">
        <f t="shared" si="309"/>
        <v>619</v>
      </c>
      <c r="C647" s="42">
        <f t="shared" si="310"/>
        <v>4.1118225419621313</v>
      </c>
      <c r="D647" s="10">
        <f t="shared" si="311"/>
        <v>1.4281774580373199</v>
      </c>
      <c r="E647" s="40">
        <f t="shared" si="312"/>
        <v>28.223645083925359</v>
      </c>
      <c r="F647" s="40">
        <f t="shared" si="313"/>
        <v>31.08</v>
      </c>
      <c r="G647" s="3">
        <f t="shared" si="314"/>
        <v>193.50541966430737</v>
      </c>
      <c r="H647" s="3">
        <f t="shared" si="315"/>
        <v>81.256230789298584</v>
      </c>
      <c r="I647">
        <f t="shared" si="300"/>
        <v>8.1256230789298584E-5</v>
      </c>
      <c r="J647" s="4">
        <f t="shared" si="316"/>
        <v>625.62786799798437</v>
      </c>
      <c r="K647" s="40">
        <f t="shared" si="317"/>
        <v>7.6994448539001068</v>
      </c>
      <c r="L647" s="40">
        <f t="shared" si="301"/>
        <v>0</v>
      </c>
      <c r="M647" s="10">
        <f t="shared" si="318"/>
        <v>5.0526562875329599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13.848503638292724</v>
      </c>
      <c r="Q647" s="42">
        <f t="shared" si="320"/>
        <v>0.2997928569893481</v>
      </c>
      <c r="R647" s="4">
        <f t="shared" si="321"/>
        <v>25744.032332241717</v>
      </c>
      <c r="S647">
        <f t="shared" si="302"/>
        <v>2.5744032332241718E-5</v>
      </c>
      <c r="T647" s="41">
        <f t="shared" si="303"/>
        <v>1.5406033970964212E-4</v>
      </c>
      <c r="U647" s="42">
        <f t="shared" si="322"/>
        <v>4.6198953221824372E-2</v>
      </c>
      <c r="V647" s="42">
        <f t="shared" si="323"/>
        <v>0.45286446416147108</v>
      </c>
      <c r="W647" s="42">
        <f t="shared" si="324"/>
        <v>0.44947614610703979</v>
      </c>
      <c r="X647" s="42">
        <f t="shared" si="325"/>
        <v>3.3883180544312941E-3</v>
      </c>
      <c r="Y647" s="42">
        <f t="shared" si="299"/>
        <v>2.3593546409596761E-3</v>
      </c>
      <c r="Z647" s="10">
        <f t="shared" si="326"/>
        <v>15.314484217069477</v>
      </c>
      <c r="AA647">
        <f t="shared" si="304"/>
        <v>5052176.3919488182</v>
      </c>
      <c r="AB647" s="10">
        <f t="shared" si="305"/>
        <v>5.0521763919488185</v>
      </c>
      <c r="AC647" s="10">
        <f t="shared" si="306"/>
        <v>4.9511763919488185</v>
      </c>
      <c r="AD647" s="3">
        <f t="shared" si="307"/>
        <v>718.0821453152746</v>
      </c>
      <c r="AI647" s="94">
        <f t="shared" si="308"/>
        <v>0.44947614610703979</v>
      </c>
    </row>
    <row r="648" spans="2:35">
      <c r="B648" s="39">
        <f t="shared" si="309"/>
        <v>620</v>
      </c>
      <c r="C648" s="42">
        <f t="shared" si="310"/>
        <v>4.1184652278134433</v>
      </c>
      <c r="D648" s="10">
        <f t="shared" si="311"/>
        <v>1.421534772186007</v>
      </c>
      <c r="E648" s="40">
        <f t="shared" si="312"/>
        <v>28.236930455627984</v>
      </c>
      <c r="F648" s="40">
        <f t="shared" si="313"/>
        <v>31.08</v>
      </c>
      <c r="G648" s="3">
        <f t="shared" si="314"/>
        <v>193.45227817749688</v>
      </c>
      <c r="H648" s="3">
        <f t="shared" si="315"/>
        <v>81.256230789298584</v>
      </c>
      <c r="I648">
        <f t="shared" si="300"/>
        <v>8.1256230789298584E-5</v>
      </c>
      <c r="J648" s="4">
        <f t="shared" si="316"/>
        <v>626.21699495032317</v>
      </c>
      <c r="K648" s="40">
        <f t="shared" si="317"/>
        <v>7.7066950911633443</v>
      </c>
      <c r="L648" s="40">
        <f t="shared" si="301"/>
        <v>0</v>
      </c>
      <c r="M648" s="10">
        <f t="shared" si="318"/>
        <v>5.0521763919488185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13.848084039165618</v>
      </c>
      <c r="Q648" s="42">
        <f t="shared" si="320"/>
        <v>0.30027253965393369</v>
      </c>
      <c r="R648" s="4">
        <f t="shared" si="321"/>
        <v>25622.994418189919</v>
      </c>
      <c r="S648">
        <f t="shared" si="302"/>
        <v>2.5622994418189919E-5</v>
      </c>
      <c r="T648" s="41">
        <f t="shared" si="303"/>
        <v>1.541813776236939E-4</v>
      </c>
      <c r="U648" s="42">
        <f t="shared" si="322"/>
        <v>4.5981744633162715E-2</v>
      </c>
      <c r="V648" s="42">
        <f t="shared" si="323"/>
        <v>0.45281725752859875</v>
      </c>
      <c r="W648" s="42">
        <f t="shared" si="324"/>
        <v>0.44943258459849222</v>
      </c>
      <c r="X648" s="42">
        <f t="shared" si="325"/>
        <v>3.3846729301065248E-3</v>
      </c>
      <c r="Y648" s="42">
        <f t="shared" si="299"/>
        <v>2.3609782098895403E-3</v>
      </c>
      <c r="Z648" s="10">
        <f t="shared" si="326"/>
        <v>15.312992050518011</v>
      </c>
      <c r="AA648">
        <f t="shared" si="304"/>
        <v>5051693.9741476206</v>
      </c>
      <c r="AB648" s="10">
        <f t="shared" si="305"/>
        <v>5.0516939741476206</v>
      </c>
      <c r="AC648" s="10">
        <f t="shared" si="306"/>
        <v>4.9506939741476206</v>
      </c>
      <c r="AD648" s="3">
        <f t="shared" si="307"/>
        <v>718.01217899167807</v>
      </c>
      <c r="AI648" s="94">
        <f t="shared" si="308"/>
        <v>0.44943258459849222</v>
      </c>
    </row>
    <row r="649" spans="2:35">
      <c r="B649" s="39">
        <f t="shared" si="309"/>
        <v>621</v>
      </c>
      <c r="C649" s="42">
        <f t="shared" si="310"/>
        <v>4.1251079136647553</v>
      </c>
      <c r="D649" s="10">
        <f t="shared" si="311"/>
        <v>1.4148920863346941</v>
      </c>
      <c r="E649" s="40">
        <f t="shared" si="312"/>
        <v>28.25021582733061</v>
      </c>
      <c r="F649" s="40">
        <f t="shared" si="313"/>
        <v>31.08</v>
      </c>
      <c r="G649" s="3">
        <f t="shared" si="314"/>
        <v>193.39913669068639</v>
      </c>
      <c r="H649" s="3">
        <f t="shared" si="315"/>
        <v>81.256230789298584</v>
      </c>
      <c r="I649">
        <f t="shared" si="300"/>
        <v>8.1256230789298584E-5</v>
      </c>
      <c r="J649" s="4">
        <f t="shared" si="316"/>
        <v>626.80639914994367</v>
      </c>
      <c r="K649" s="40">
        <f t="shared" si="317"/>
        <v>7.7139487404391618</v>
      </c>
      <c r="L649" s="40">
        <f t="shared" si="301"/>
        <v>0</v>
      </c>
      <c r="M649" s="10">
        <f t="shared" si="318"/>
        <v>5.0516939741476206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13.847662207367541</v>
      </c>
      <c r="Q649" s="42">
        <f t="shared" si="320"/>
        <v>0.30075223693076197</v>
      </c>
      <c r="R649" s="4">
        <f t="shared" si="321"/>
        <v>25501.965498917547</v>
      </c>
      <c r="S649">
        <f t="shared" si="302"/>
        <v>2.5501965498917546E-5</v>
      </c>
      <c r="T649" s="41">
        <f t="shared" si="303"/>
        <v>1.543024065429663E-4</v>
      </c>
      <c r="U649" s="42">
        <f t="shared" si="322"/>
        <v>4.5764552186082483E-2</v>
      </c>
      <c r="V649" s="42">
        <f t="shared" si="323"/>
        <v>0.45276981457199289</v>
      </c>
      <c r="W649" s="42">
        <f t="shared" si="324"/>
        <v>0.44938879414101612</v>
      </c>
      <c r="X649" s="42">
        <f t="shared" si="325"/>
        <v>3.3810204309767666E-3</v>
      </c>
      <c r="Y649" s="42">
        <f t="shared" si="299"/>
        <v>2.3626000761831807E-3</v>
      </c>
      <c r="Z649" s="10">
        <f t="shared" si="326"/>
        <v>15.311492083082337</v>
      </c>
      <c r="AA649">
        <f t="shared" si="304"/>
        <v>5051209.0343187023</v>
      </c>
      <c r="AB649" s="10">
        <f t="shared" si="305"/>
        <v>5.0512090343187026</v>
      </c>
      <c r="AC649" s="10">
        <f t="shared" si="306"/>
        <v>4.9502090343187026</v>
      </c>
      <c r="AD649" s="3">
        <f t="shared" si="307"/>
        <v>717.94184689176245</v>
      </c>
      <c r="AI649" s="94">
        <f t="shared" si="308"/>
        <v>0.44938879414101612</v>
      </c>
    </row>
    <row r="650" spans="2:35">
      <c r="B650" s="39">
        <f t="shared" si="309"/>
        <v>622</v>
      </c>
      <c r="C650" s="42">
        <f t="shared" si="310"/>
        <v>4.1317505995160673</v>
      </c>
      <c r="D650" s="10">
        <f t="shared" si="311"/>
        <v>1.4082494004833812</v>
      </c>
      <c r="E650" s="40">
        <f t="shared" si="312"/>
        <v>28.263501199033236</v>
      </c>
      <c r="F650" s="40">
        <f t="shared" si="313"/>
        <v>31.08</v>
      </c>
      <c r="G650" s="3">
        <f t="shared" si="314"/>
        <v>193.3459952038759</v>
      </c>
      <c r="H650" s="3">
        <f t="shared" si="315"/>
        <v>81.256230789298584</v>
      </c>
      <c r="I650">
        <f t="shared" si="300"/>
        <v>8.1256230789298584E-5</v>
      </c>
      <c r="J650" s="4">
        <f t="shared" si="316"/>
        <v>627.39608059684565</v>
      </c>
      <c r="K650" s="40">
        <f t="shared" si="317"/>
        <v>7.7212058017275575</v>
      </c>
      <c r="L650" s="40">
        <f t="shared" si="301"/>
        <v>0</v>
      </c>
      <c r="M650" s="10">
        <f t="shared" si="318"/>
        <v>5.0512090343187026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13.847238142629401</v>
      </c>
      <c r="Q650" s="42">
        <f t="shared" si="320"/>
        <v>0.3012319488980793</v>
      </c>
      <c r="R650" s="4">
        <f t="shared" si="321"/>
        <v>25380.94561862461</v>
      </c>
      <c r="S650">
        <f t="shared" si="302"/>
        <v>2.538094561862461E-5</v>
      </c>
      <c r="T650" s="41">
        <f t="shared" si="303"/>
        <v>1.5442342642325922E-4</v>
      </c>
      <c r="U650" s="42">
        <f t="shared" si="322"/>
        <v>4.554737595990279E-2</v>
      </c>
      <c r="V650" s="42">
        <f t="shared" si="323"/>
        <v>0.4527221353142305</v>
      </c>
      <c r="W650" s="42">
        <f t="shared" si="324"/>
        <v>0.44934477475179785</v>
      </c>
      <c r="X650" s="42">
        <f t="shared" si="325"/>
        <v>3.3773605624326519E-3</v>
      </c>
      <c r="Y650" s="42">
        <f t="shared" si="299"/>
        <v>2.3642202364629254E-3</v>
      </c>
      <c r="Z650" s="10">
        <f t="shared" si="326"/>
        <v>15.309984315351437</v>
      </c>
      <c r="AA650">
        <f t="shared" si="304"/>
        <v>5050721.5726524806</v>
      </c>
      <c r="AB650" s="10">
        <f t="shared" si="305"/>
        <v>5.0507215726524803</v>
      </c>
      <c r="AC650" s="10">
        <f t="shared" si="306"/>
        <v>4.9497215726524804</v>
      </c>
      <c r="AD650" s="3">
        <f t="shared" si="307"/>
        <v>717.87114904314444</v>
      </c>
      <c r="AI650" s="94">
        <f t="shared" si="308"/>
        <v>0.44934477475179785</v>
      </c>
    </row>
    <row r="651" spans="2:35">
      <c r="B651" s="39">
        <f t="shared" si="309"/>
        <v>623</v>
      </c>
      <c r="C651" s="42">
        <f t="shared" si="310"/>
        <v>4.1383932853673793</v>
      </c>
      <c r="D651" s="10">
        <f t="shared" si="311"/>
        <v>1.4016067146320683</v>
      </c>
      <c r="E651" s="40">
        <f t="shared" si="312"/>
        <v>28.276786570735862</v>
      </c>
      <c r="F651" s="40">
        <f t="shared" si="313"/>
        <v>31.08</v>
      </c>
      <c r="G651" s="3">
        <f t="shared" si="314"/>
        <v>193.29285371706541</v>
      </c>
      <c r="H651" s="3">
        <f t="shared" si="315"/>
        <v>81.256230789298584</v>
      </c>
      <c r="I651">
        <f t="shared" si="300"/>
        <v>8.1256230789298584E-5</v>
      </c>
      <c r="J651" s="4">
        <f t="shared" si="316"/>
        <v>627.9860392910291</v>
      </c>
      <c r="K651" s="40">
        <f t="shared" si="317"/>
        <v>7.7284662750285316</v>
      </c>
      <c r="L651" s="40">
        <f t="shared" si="301"/>
        <v>0</v>
      </c>
      <c r="M651" s="10">
        <f t="shared" si="318"/>
        <v>5.0507215726524803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13.846811844680701</v>
      </c>
      <c r="Q651" s="42">
        <f t="shared" si="320"/>
        <v>0.30171167563415563</v>
      </c>
      <c r="R651" s="4">
        <f t="shared" si="321"/>
        <v>25259.934821511102</v>
      </c>
      <c r="S651">
        <f t="shared" si="302"/>
        <v>2.5259934821511101E-5</v>
      </c>
      <c r="T651" s="41">
        <f t="shared" si="303"/>
        <v>1.5454443722037273E-4</v>
      </c>
      <c r="U651" s="42">
        <f t="shared" si="322"/>
        <v>4.5330216033942744E-2</v>
      </c>
      <c r="V651" s="42">
        <f t="shared" si="323"/>
        <v>0.45267421977810307</v>
      </c>
      <c r="W651" s="42">
        <f t="shared" si="324"/>
        <v>0.44930052644812213</v>
      </c>
      <c r="X651" s="42">
        <f t="shared" si="325"/>
        <v>3.3736933299809424E-3</v>
      </c>
      <c r="Y651" s="42">
        <f t="shared" si="299"/>
        <v>2.3658386873526395E-3</v>
      </c>
      <c r="Z651" s="10">
        <f t="shared" si="326"/>
        <v>15.308468747917924</v>
      </c>
      <c r="AA651">
        <f t="shared" si="304"/>
        <v>5050231.589340548</v>
      </c>
      <c r="AB651" s="10">
        <f t="shared" si="305"/>
        <v>5.0502315893405481</v>
      </c>
      <c r="AC651" s="10">
        <f t="shared" si="306"/>
        <v>4.9492315893405481</v>
      </c>
      <c r="AD651" s="3">
        <f t="shared" si="307"/>
        <v>717.80008547361103</v>
      </c>
      <c r="AI651" s="94">
        <f t="shared" si="308"/>
        <v>0.44930052644812213</v>
      </c>
    </row>
    <row r="652" spans="2:35">
      <c r="B652" s="39">
        <f t="shared" si="309"/>
        <v>624</v>
      </c>
      <c r="C652" s="42">
        <f t="shared" si="310"/>
        <v>4.1450359712186913</v>
      </c>
      <c r="D652" s="10">
        <f t="shared" si="311"/>
        <v>1.3949640287807554</v>
      </c>
      <c r="E652" s="40">
        <f t="shared" si="312"/>
        <v>28.290071942438487</v>
      </c>
      <c r="F652" s="40">
        <f t="shared" si="313"/>
        <v>31.08</v>
      </c>
      <c r="G652" s="3">
        <f t="shared" si="314"/>
        <v>193.23971223025492</v>
      </c>
      <c r="H652" s="3">
        <f t="shared" si="315"/>
        <v>81.256230789298584</v>
      </c>
      <c r="I652">
        <f t="shared" si="300"/>
        <v>8.1256230789298584E-5</v>
      </c>
      <c r="J652" s="4">
        <f t="shared" si="316"/>
        <v>628.57627523249425</v>
      </c>
      <c r="K652" s="40">
        <f t="shared" si="317"/>
        <v>7.7357301603420856</v>
      </c>
      <c r="L652" s="40">
        <f t="shared" si="301"/>
        <v>0</v>
      </c>
      <c r="M652" s="10">
        <f t="shared" si="318"/>
        <v>5.0502315893405481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13.846383313249635</v>
      </c>
      <c r="Q652" s="42">
        <f t="shared" si="320"/>
        <v>0.30219141721728482</v>
      </c>
      <c r="R652" s="4">
        <f t="shared" si="321"/>
        <v>25138.933151777012</v>
      </c>
      <c r="S652">
        <f t="shared" si="302"/>
        <v>2.5138933151777013E-5</v>
      </c>
      <c r="T652" s="41">
        <f t="shared" si="303"/>
        <v>1.5466543889010683E-4</v>
      </c>
      <c r="U652" s="42">
        <f t="shared" si="322"/>
        <v>4.511307248752143E-2</v>
      </c>
      <c r="V652" s="42">
        <f t="shared" si="323"/>
        <v>0.45262606798635463</v>
      </c>
      <c r="W652" s="42">
        <f t="shared" si="324"/>
        <v>0.44925604924738044</v>
      </c>
      <c r="X652" s="42">
        <f t="shared" si="325"/>
        <v>3.3700187389741898E-3</v>
      </c>
      <c r="Y652" s="42">
        <f t="shared" si="299"/>
        <v>2.3674554254776502E-3</v>
      </c>
      <c r="Z652" s="10">
        <f t="shared" si="326"/>
        <v>15.306945381377535</v>
      </c>
      <c r="AA652">
        <f t="shared" si="304"/>
        <v>5049739.0845755069</v>
      </c>
      <c r="AB652" s="10">
        <f t="shared" si="305"/>
        <v>5.0497390845755072</v>
      </c>
      <c r="AC652" s="10">
        <f t="shared" si="306"/>
        <v>4.9487390845755073</v>
      </c>
      <c r="AD652" s="3">
        <f t="shared" si="307"/>
        <v>717.72865621109599</v>
      </c>
      <c r="AI652" s="94">
        <f t="shared" si="308"/>
        <v>0.44925604924738044</v>
      </c>
    </row>
    <row r="653" spans="2:35">
      <c r="B653" s="39">
        <f t="shared" si="309"/>
        <v>625</v>
      </c>
      <c r="C653" s="42">
        <f t="shared" si="310"/>
        <v>4.1516786570700033</v>
      </c>
      <c r="D653" s="10">
        <f t="shared" si="311"/>
        <v>1.3883213429294425</v>
      </c>
      <c r="E653" s="40">
        <f t="shared" si="312"/>
        <v>28.303357314141113</v>
      </c>
      <c r="F653" s="40">
        <f t="shared" si="313"/>
        <v>31.08</v>
      </c>
      <c r="G653" s="3">
        <f t="shared" si="314"/>
        <v>193.18657074344443</v>
      </c>
      <c r="H653" s="3">
        <f t="shared" si="315"/>
        <v>81.256230789298584</v>
      </c>
      <c r="I653">
        <f t="shared" si="300"/>
        <v>8.1256230789298584E-5</v>
      </c>
      <c r="J653" s="4">
        <f t="shared" si="316"/>
        <v>629.16678842124088</v>
      </c>
      <c r="K653" s="40">
        <f t="shared" si="317"/>
        <v>7.7429974576682179</v>
      </c>
      <c r="L653" s="40">
        <f t="shared" si="301"/>
        <v>0</v>
      </c>
      <c r="M653" s="10">
        <f t="shared" si="318"/>
        <v>5.0497390845755072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13.845952548062927</v>
      </c>
      <c r="Q653" s="42">
        <f t="shared" si="320"/>
        <v>0.30267117372578456</v>
      </c>
      <c r="R653" s="4">
        <f t="shared" si="321"/>
        <v>25017.940653622358</v>
      </c>
      <c r="S653">
        <f t="shared" si="302"/>
        <v>2.5017940653622358E-5</v>
      </c>
      <c r="T653" s="41">
        <f t="shared" si="303"/>
        <v>1.5478643138826148E-4</v>
      </c>
      <c r="U653" s="42">
        <f t="shared" si="322"/>
        <v>4.4895945399957997E-2</v>
      </c>
      <c r="V653" s="42">
        <f t="shared" si="323"/>
        <v>0.4525776799618984</v>
      </c>
      <c r="W653" s="42">
        <f t="shared" si="324"/>
        <v>0.44921134316705597</v>
      </c>
      <c r="X653" s="42">
        <f t="shared" si="325"/>
        <v>3.3663367948424394E-3</v>
      </c>
      <c r="Y653" s="42">
        <f t="shared" si="299"/>
        <v>2.3690704474647779E-3</v>
      </c>
      <c r="Z653" s="10">
        <f t="shared" si="326"/>
        <v>15.305414216329305</v>
      </c>
      <c r="AA653">
        <f t="shared" si="304"/>
        <v>5049244.0585510246</v>
      </c>
      <c r="AB653" s="10">
        <f t="shared" si="305"/>
        <v>5.0492440585510243</v>
      </c>
      <c r="AC653" s="10">
        <f t="shared" si="306"/>
        <v>4.9482440585510243</v>
      </c>
      <c r="AD653" s="3">
        <f t="shared" si="307"/>
        <v>717.65686128368736</v>
      </c>
      <c r="AI653" s="94">
        <f t="shared" si="308"/>
        <v>0.44921134316705597</v>
      </c>
    </row>
    <row r="654" spans="2:35">
      <c r="B654" s="39">
        <f t="shared" si="309"/>
        <v>626</v>
      </c>
      <c r="C654" s="42">
        <f t="shared" si="310"/>
        <v>4.1583213429213153</v>
      </c>
      <c r="D654" s="10">
        <f t="shared" si="311"/>
        <v>1.3816786570781296</v>
      </c>
      <c r="E654" s="40">
        <f t="shared" si="312"/>
        <v>28.316642685843739</v>
      </c>
      <c r="F654" s="40">
        <f t="shared" si="313"/>
        <v>31.08</v>
      </c>
      <c r="G654" s="3">
        <f t="shared" si="314"/>
        <v>193.13342925663395</v>
      </c>
      <c r="H654" s="3">
        <f t="shared" si="315"/>
        <v>81.256230789298584</v>
      </c>
      <c r="I654">
        <f t="shared" si="300"/>
        <v>8.1256230789298584E-5</v>
      </c>
      <c r="J654" s="4">
        <f t="shared" si="316"/>
        <v>629.7575788572691</v>
      </c>
      <c r="K654" s="40">
        <f t="shared" si="317"/>
        <v>7.7502681670069284</v>
      </c>
      <c r="L654" s="40">
        <f t="shared" si="301"/>
        <v>0</v>
      </c>
      <c r="M654" s="10">
        <f t="shared" si="318"/>
        <v>5.0492440585510243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13.845519548845878</v>
      </c>
      <c r="Q654" s="42">
        <f t="shared" si="320"/>
        <v>0.30315094523799668</v>
      </c>
      <c r="R654" s="4">
        <f t="shared" si="321"/>
        <v>24896.957371247125</v>
      </c>
      <c r="S654">
        <f t="shared" si="302"/>
        <v>2.4896957371247126E-5</v>
      </c>
      <c r="T654" s="41">
        <f t="shared" si="303"/>
        <v>1.5490741467063672E-4</v>
      </c>
      <c r="U654" s="42">
        <f t="shared" si="322"/>
        <v>4.4678834850571524E-2</v>
      </c>
      <c r="V654" s="42">
        <f t="shared" si="323"/>
        <v>0.45252905572784646</v>
      </c>
      <c r="W654" s="42">
        <f t="shared" si="324"/>
        <v>0.44916640822472825</v>
      </c>
      <c r="X654" s="42">
        <f t="shared" si="325"/>
        <v>3.3626475031182101E-3</v>
      </c>
      <c r="Y654" s="42">
        <f t="shared" si="299"/>
        <v>2.3706837499423853E-3</v>
      </c>
      <c r="Z654" s="10">
        <f t="shared" si="326"/>
        <v>15.30387525337583</v>
      </c>
      <c r="AA654">
        <f t="shared" si="304"/>
        <v>5048746.511461921</v>
      </c>
      <c r="AB654" s="10">
        <f t="shared" si="305"/>
        <v>5.0487465114619212</v>
      </c>
      <c r="AC654" s="10">
        <f t="shared" si="306"/>
        <v>4.9477465114619212</v>
      </c>
      <c r="AD654" s="3">
        <f t="shared" si="307"/>
        <v>717.58470071964052</v>
      </c>
      <c r="AI654" s="94">
        <f t="shared" si="308"/>
        <v>0.44916640822472825</v>
      </c>
    </row>
    <row r="655" spans="2:35">
      <c r="B655" s="39">
        <f t="shared" si="309"/>
        <v>627</v>
      </c>
      <c r="C655" s="42">
        <f t="shared" si="310"/>
        <v>4.1649640287726273</v>
      </c>
      <c r="D655" s="10">
        <f t="shared" si="311"/>
        <v>1.3750359712268168</v>
      </c>
      <c r="E655" s="40">
        <f t="shared" si="312"/>
        <v>28.329928057546365</v>
      </c>
      <c r="F655" s="40">
        <f t="shared" si="313"/>
        <v>31.08</v>
      </c>
      <c r="G655" s="3">
        <f t="shared" si="314"/>
        <v>193.08028776982346</v>
      </c>
      <c r="H655" s="3">
        <f t="shared" si="315"/>
        <v>81.256230789298584</v>
      </c>
      <c r="I655">
        <f t="shared" si="300"/>
        <v>8.1256230789298584E-5</v>
      </c>
      <c r="J655" s="4">
        <f t="shared" si="316"/>
        <v>630.3486465405789</v>
      </c>
      <c r="K655" s="40">
        <f t="shared" si="317"/>
        <v>7.757542288358219</v>
      </c>
      <c r="L655" s="40">
        <f t="shared" si="301"/>
        <v>0</v>
      </c>
      <c r="M655" s="10">
        <f t="shared" si="318"/>
        <v>5.0487465114619212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13.845084315322458</v>
      </c>
      <c r="Q655" s="42">
        <f t="shared" si="320"/>
        <v>0.30363073183228706</v>
      </c>
      <c r="R655" s="4">
        <f t="shared" si="321"/>
        <v>24775.983348851303</v>
      </c>
      <c r="S655">
        <f t="shared" si="302"/>
        <v>2.4775983348851303E-5</v>
      </c>
      <c r="T655" s="41">
        <f t="shared" si="303"/>
        <v>1.5502838869303252E-4</v>
      </c>
      <c r="U655" s="42">
        <f t="shared" si="322"/>
        <v>4.4461740918681103E-2</v>
      </c>
      <c r="V655" s="42">
        <f t="shared" si="323"/>
        <v>0.4524801953074804</v>
      </c>
      <c r="W655" s="42">
        <f t="shared" si="324"/>
        <v>0.44912124443808171</v>
      </c>
      <c r="X655" s="42">
        <f t="shared" si="325"/>
        <v>3.3589508693986914E-3</v>
      </c>
      <c r="Y655" s="42">
        <f t="shared" si="299"/>
        <v>2.3722953295404027E-3</v>
      </c>
      <c r="Z655" s="10">
        <f t="shared" si="326"/>
        <v>15.302328493123412</v>
      </c>
      <c r="AA655">
        <f t="shared" si="304"/>
        <v>5048246.4435042124</v>
      </c>
      <c r="AB655" s="10">
        <f t="shared" si="305"/>
        <v>5.0482464435042127</v>
      </c>
      <c r="AC655" s="10">
        <f t="shared" si="306"/>
        <v>4.9472464435042127</v>
      </c>
      <c r="AD655" s="3">
        <f t="shared" si="307"/>
        <v>717.51217454738401</v>
      </c>
      <c r="AI655" s="94">
        <f t="shared" si="308"/>
        <v>0.44912124443808171</v>
      </c>
    </row>
    <row r="656" spans="2:35">
      <c r="B656" s="39">
        <f t="shared" si="309"/>
        <v>628</v>
      </c>
      <c r="C656" s="42">
        <f t="shared" si="310"/>
        <v>4.1716067146239393</v>
      </c>
      <c r="D656" s="10">
        <f t="shared" si="311"/>
        <v>1.3683932853755039</v>
      </c>
      <c r="E656" s="40">
        <f t="shared" si="312"/>
        <v>28.343213429248991</v>
      </c>
      <c r="F656" s="40">
        <f t="shared" si="313"/>
        <v>31.08</v>
      </c>
      <c r="G656" s="3">
        <f t="shared" si="314"/>
        <v>193.02714628301297</v>
      </c>
      <c r="H656" s="3">
        <f t="shared" si="315"/>
        <v>81.256230789298584</v>
      </c>
      <c r="I656">
        <f t="shared" si="300"/>
        <v>8.1256230789298584E-5</v>
      </c>
      <c r="J656" s="4">
        <f t="shared" si="316"/>
        <v>630.93999147117029</v>
      </c>
      <c r="K656" s="40">
        <f t="shared" si="317"/>
        <v>7.7648198217220878</v>
      </c>
      <c r="L656" s="40">
        <f t="shared" si="301"/>
        <v>0</v>
      </c>
      <c r="M656" s="10">
        <f t="shared" si="318"/>
        <v>5.0482464435042127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13.844646847215326</v>
      </c>
      <c r="Q656" s="42">
        <f t="shared" si="320"/>
        <v>0.30411053358704604</v>
      </c>
      <c r="R656" s="4">
        <f t="shared" si="321"/>
        <v>24655.018630634895</v>
      </c>
      <c r="S656">
        <f t="shared" si="302"/>
        <v>2.4655018630634894E-5</v>
      </c>
      <c r="T656" s="41">
        <f t="shared" si="303"/>
        <v>1.5514935341124893E-4</v>
      </c>
      <c r="U656" s="42">
        <f t="shared" si="322"/>
        <v>4.4244663683605849E-2</v>
      </c>
      <c r="V656" s="42">
        <f t="shared" si="323"/>
        <v>0.45243109872388676</v>
      </c>
      <c r="W656" s="42">
        <f t="shared" si="324"/>
        <v>0.44907585182490939</v>
      </c>
      <c r="X656" s="42">
        <f t="shared" si="325"/>
        <v>3.3552468989773709E-3</v>
      </c>
      <c r="Y656" s="42">
        <f t="shared" si="299"/>
        <v>2.3739051828901817E-3</v>
      </c>
      <c r="Z656" s="10">
        <f t="shared" si="326"/>
        <v>15.300773936181059</v>
      </c>
      <c r="AA656">
        <f t="shared" si="304"/>
        <v>5047743.8548747934</v>
      </c>
      <c r="AB656" s="10">
        <f t="shared" si="305"/>
        <v>5.0477438548747937</v>
      </c>
      <c r="AC656" s="10">
        <f t="shared" si="306"/>
        <v>4.9467438548747937</v>
      </c>
      <c r="AD656" s="3">
        <f t="shared" si="307"/>
        <v>717.43928279547401</v>
      </c>
      <c r="AI656" s="94">
        <f t="shared" si="308"/>
        <v>0.44907585182490939</v>
      </c>
    </row>
    <row r="657" spans="2:35">
      <c r="B657" s="39">
        <f t="shared" si="309"/>
        <v>629</v>
      </c>
      <c r="C657" s="42">
        <f t="shared" si="310"/>
        <v>4.1782494004752513</v>
      </c>
      <c r="D657" s="10">
        <f t="shared" si="311"/>
        <v>1.361750599524191</v>
      </c>
      <c r="E657" s="40">
        <f t="shared" si="312"/>
        <v>28.356498800951616</v>
      </c>
      <c r="F657" s="40">
        <f t="shared" si="313"/>
        <v>31.08</v>
      </c>
      <c r="G657" s="3">
        <f t="shared" si="314"/>
        <v>192.97400479620248</v>
      </c>
      <c r="H657" s="3">
        <f t="shared" si="315"/>
        <v>81.256230789298584</v>
      </c>
      <c r="I657">
        <f t="shared" si="300"/>
        <v>8.1256230789298584E-5</v>
      </c>
      <c r="J657" s="4">
        <f t="shared" si="316"/>
        <v>631.53161364904315</v>
      </c>
      <c r="K657" s="40">
        <f t="shared" si="317"/>
        <v>7.7721007670985349</v>
      </c>
      <c r="L657" s="40">
        <f t="shared" si="301"/>
        <v>0</v>
      </c>
      <c r="M657" s="10">
        <f t="shared" si="318"/>
        <v>5.0477438548747937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13.844207144245551</v>
      </c>
      <c r="Q657" s="42">
        <f t="shared" si="320"/>
        <v>0.30459035058068828</v>
      </c>
      <c r="R657" s="4">
        <f t="shared" si="321"/>
        <v>24534.063260797917</v>
      </c>
      <c r="S657">
        <f t="shared" si="302"/>
        <v>2.4534063260797916E-5</v>
      </c>
      <c r="T657" s="41">
        <f t="shared" si="303"/>
        <v>1.5527030878108593E-4</v>
      </c>
      <c r="U657" s="42">
        <f t="shared" si="322"/>
        <v>4.4027603224664896E-2</v>
      </c>
      <c r="V657" s="42">
        <f t="shared" si="323"/>
        <v>0.45238176600054775</v>
      </c>
      <c r="W657" s="42">
        <f t="shared" si="324"/>
        <v>0.44903023040308387</v>
      </c>
      <c r="X657" s="42">
        <f t="shared" si="325"/>
        <v>3.3515355974638728E-3</v>
      </c>
      <c r="Y657" s="42">
        <f t="shared" si="299"/>
        <v>2.3755133066246416E-3</v>
      </c>
      <c r="Z657" s="10">
        <f t="shared" si="326"/>
        <v>15.299211583161428</v>
      </c>
      <c r="AA657">
        <f t="shared" si="304"/>
        <v>5047238.745771735</v>
      </c>
      <c r="AB657" s="10">
        <f t="shared" si="305"/>
        <v>5.0472387457717351</v>
      </c>
      <c r="AC657" s="10">
        <f t="shared" si="306"/>
        <v>4.9462387457717352</v>
      </c>
      <c r="AD657" s="3">
        <f t="shared" si="307"/>
        <v>717.36602549263739</v>
      </c>
      <c r="AI657" s="94">
        <f t="shared" si="308"/>
        <v>0.44903023040308387</v>
      </c>
    </row>
    <row r="658" spans="2:35">
      <c r="B658" s="39">
        <f t="shared" si="309"/>
        <v>630</v>
      </c>
      <c r="C658" s="42">
        <f t="shared" si="310"/>
        <v>4.1848920863265633</v>
      </c>
      <c r="D658" s="10">
        <f t="shared" si="311"/>
        <v>1.3551079136728781</v>
      </c>
      <c r="E658" s="40">
        <f t="shared" si="312"/>
        <v>28.369784172654242</v>
      </c>
      <c r="F658" s="40">
        <f t="shared" si="313"/>
        <v>31.08</v>
      </c>
      <c r="G658" s="3">
        <f t="shared" si="314"/>
        <v>192.92086330939199</v>
      </c>
      <c r="H658" s="3">
        <f t="shared" si="315"/>
        <v>81.256230789298584</v>
      </c>
      <c r="I658">
        <f t="shared" si="300"/>
        <v>8.1256230789298584E-5</v>
      </c>
      <c r="J658" s="4">
        <f t="shared" si="316"/>
        <v>632.12351307419772</v>
      </c>
      <c r="K658" s="40">
        <f t="shared" si="317"/>
        <v>7.7793851244875629</v>
      </c>
      <c r="L658" s="40">
        <f t="shared" si="301"/>
        <v>0</v>
      </c>
      <c r="M658" s="10">
        <f t="shared" si="318"/>
        <v>5.0472387457717351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13.843765206132892</v>
      </c>
      <c r="Q658" s="42">
        <f t="shared" si="320"/>
        <v>0.30507018289165305</v>
      </c>
      <c r="R658" s="4">
        <f t="shared" si="321"/>
        <v>24413.117283540352</v>
      </c>
      <c r="S658">
        <f t="shared" si="302"/>
        <v>2.4413117283540354E-5</v>
      </c>
      <c r="T658" s="41">
        <f t="shared" si="303"/>
        <v>1.5539125475834349E-4</v>
      </c>
      <c r="U658" s="42">
        <f t="shared" si="322"/>
        <v>4.3810559621177338E-2</v>
      </c>
      <c r="V658" s="42">
        <f t="shared" si="323"/>
        <v>0.45233219716105261</v>
      </c>
      <c r="W658" s="42">
        <f t="shared" si="324"/>
        <v>0.44898438019058468</v>
      </c>
      <c r="X658" s="42">
        <f t="shared" si="325"/>
        <v>3.3478169704679317E-3</v>
      </c>
      <c r="Y658" s="42">
        <f t="shared" si="299"/>
        <v>2.3771196973782684E-3</v>
      </c>
      <c r="Z658" s="10">
        <f t="shared" si="326"/>
        <v>15.297641434680754</v>
      </c>
      <c r="AA658">
        <f t="shared" si="304"/>
        <v>5046731.1163942665</v>
      </c>
      <c r="AB658" s="10">
        <f t="shared" si="305"/>
        <v>5.0467311163942661</v>
      </c>
      <c r="AC658" s="10">
        <f t="shared" si="306"/>
        <v>4.9457311163942661</v>
      </c>
      <c r="AD658" s="3">
        <f t="shared" si="307"/>
        <v>717.2924026677689</v>
      </c>
      <c r="AI658" s="94">
        <f t="shared" si="308"/>
        <v>0.44898438019058468</v>
      </c>
    </row>
    <row r="659" spans="2:35">
      <c r="B659" s="39">
        <f t="shared" si="309"/>
        <v>631</v>
      </c>
      <c r="C659" s="42">
        <f t="shared" si="310"/>
        <v>4.1915347721778753</v>
      </c>
      <c r="D659" s="10">
        <f t="shared" si="311"/>
        <v>1.3484652278215652</v>
      </c>
      <c r="E659" s="40">
        <f t="shared" si="312"/>
        <v>28.383069544356868</v>
      </c>
      <c r="F659" s="40">
        <f t="shared" si="313"/>
        <v>31.08</v>
      </c>
      <c r="G659" s="3">
        <f t="shared" si="314"/>
        <v>192.8677218225815</v>
      </c>
      <c r="H659" s="3">
        <f t="shared" si="315"/>
        <v>81.256230789298584</v>
      </c>
      <c r="I659">
        <f t="shared" si="300"/>
        <v>8.1256230789298584E-5</v>
      </c>
      <c r="J659" s="4">
        <f t="shared" si="316"/>
        <v>632.71568974663376</v>
      </c>
      <c r="K659" s="40">
        <f t="shared" si="317"/>
        <v>7.7866728938891683</v>
      </c>
      <c r="L659" s="40">
        <f t="shared" si="301"/>
        <v>0</v>
      </c>
      <c r="M659" s="10">
        <f t="shared" si="318"/>
        <v>5.0467311163942661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13.843321032595751</v>
      </c>
      <c r="Q659" s="42">
        <f t="shared" si="320"/>
        <v>0.3055500305984043</v>
      </c>
      <c r="R659" s="4">
        <f t="shared" si="321"/>
        <v>24292.180743062192</v>
      </c>
      <c r="S659">
        <f t="shared" si="302"/>
        <v>2.4292180743062194E-5</v>
      </c>
      <c r="T659" s="41">
        <f t="shared" si="303"/>
        <v>1.5551219129882163E-4</v>
      </c>
      <c r="U659" s="42">
        <f t="shared" si="322"/>
        <v>4.3593532952462252E-2</v>
      </c>
      <c r="V659" s="42">
        <f t="shared" si="323"/>
        <v>0.4522823922290668</v>
      </c>
      <c r="W659" s="42">
        <f t="shared" si="324"/>
        <v>0.44893830120549649</v>
      </c>
      <c r="X659" s="42">
        <f t="shared" si="325"/>
        <v>3.3440910235703059E-3</v>
      </c>
      <c r="Y659" s="42">
        <f t="shared" si="299"/>
        <v>2.378724351787096E-3</v>
      </c>
      <c r="Z659" s="10">
        <f t="shared" si="326"/>
        <v>15.296063491358703</v>
      </c>
      <c r="AA659">
        <f t="shared" si="304"/>
        <v>5046220.9669427257</v>
      </c>
      <c r="AB659" s="10">
        <f t="shared" si="305"/>
        <v>5.0462209669427258</v>
      </c>
      <c r="AC659" s="10">
        <f t="shared" si="306"/>
        <v>4.9452209669427258</v>
      </c>
      <c r="AD659" s="3">
        <f t="shared" si="307"/>
        <v>717.21841434992393</v>
      </c>
      <c r="AI659" s="94">
        <f t="shared" si="308"/>
        <v>0.44893830120549649</v>
      </c>
    </row>
    <row r="660" spans="2:35">
      <c r="B660" s="39">
        <f t="shared" si="309"/>
        <v>632</v>
      </c>
      <c r="C660" s="42">
        <f t="shared" si="310"/>
        <v>4.1981774580291873</v>
      </c>
      <c r="D660" s="10">
        <f t="shared" si="311"/>
        <v>1.3418225419702523</v>
      </c>
      <c r="E660" s="40">
        <f t="shared" si="312"/>
        <v>28.396354916059494</v>
      </c>
      <c r="F660" s="40">
        <f t="shared" si="313"/>
        <v>31.08</v>
      </c>
      <c r="G660" s="3">
        <f t="shared" si="314"/>
        <v>192.81458033577101</v>
      </c>
      <c r="H660" s="3">
        <f t="shared" si="315"/>
        <v>81.256230789298584</v>
      </c>
      <c r="I660">
        <f t="shared" si="300"/>
        <v>8.1256230789298584E-5</v>
      </c>
      <c r="J660" s="4">
        <f t="shared" si="316"/>
        <v>633.30814366635127</v>
      </c>
      <c r="K660" s="40">
        <f t="shared" si="317"/>
        <v>7.7939640753033519</v>
      </c>
      <c r="L660" s="40">
        <f t="shared" si="301"/>
        <v>0</v>
      </c>
      <c r="M660" s="10">
        <f t="shared" si="318"/>
        <v>5.0462209669427258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13.842874623351157</v>
      </c>
      <c r="Q660" s="42">
        <f t="shared" si="320"/>
        <v>0.30602989377943079</v>
      </c>
      <c r="R660" s="4">
        <f t="shared" si="321"/>
        <v>24171.25368356346</v>
      </c>
      <c r="S660">
        <f t="shared" si="302"/>
        <v>2.4171253683563461E-5</v>
      </c>
      <c r="T660" s="41">
        <f t="shared" si="303"/>
        <v>1.5563311835832037E-4</v>
      </c>
      <c r="U660" s="42">
        <f t="shared" si="322"/>
        <v>4.3376523297838802E-2</v>
      </c>
      <c r="V660" s="42">
        <f t="shared" si="323"/>
        <v>0.4522323512281875</v>
      </c>
      <c r="W660" s="42">
        <f t="shared" si="324"/>
        <v>0.44889199346600434</v>
      </c>
      <c r="X660" s="42">
        <f t="shared" si="325"/>
        <v>3.3403577621831659E-3</v>
      </c>
      <c r="Y660" s="42">
        <f t="shared" si="299"/>
        <v>2.3803272664886239E-3</v>
      </c>
      <c r="Z660" s="10">
        <f t="shared" si="326"/>
        <v>15.294477753817802</v>
      </c>
      <c r="AA660">
        <f t="shared" si="304"/>
        <v>5045708.2976183752</v>
      </c>
      <c r="AB660" s="10">
        <f t="shared" si="305"/>
        <v>5.0457082976183756</v>
      </c>
      <c r="AC660" s="10">
        <f t="shared" si="306"/>
        <v>4.9447082976183756</v>
      </c>
      <c r="AD660" s="3">
        <f t="shared" si="307"/>
        <v>717.14406056829228</v>
      </c>
      <c r="AI660" s="94">
        <f t="shared" si="308"/>
        <v>0.44889199346600434</v>
      </c>
    </row>
    <row r="661" spans="2:35">
      <c r="B661" s="39">
        <f t="shared" si="309"/>
        <v>633</v>
      </c>
      <c r="C661" s="42">
        <f t="shared" si="310"/>
        <v>4.2048201438804993</v>
      </c>
      <c r="D661" s="10">
        <f t="shared" si="311"/>
        <v>1.3351798561189394</v>
      </c>
      <c r="E661" s="40">
        <f t="shared" si="312"/>
        <v>28.409640287762119</v>
      </c>
      <c r="F661" s="40">
        <f t="shared" si="313"/>
        <v>31.08</v>
      </c>
      <c r="G661" s="3">
        <f t="shared" si="314"/>
        <v>192.76143884896052</v>
      </c>
      <c r="H661" s="3">
        <f t="shared" si="315"/>
        <v>81.256230789298584</v>
      </c>
      <c r="I661">
        <f t="shared" si="300"/>
        <v>8.1256230789298584E-5</v>
      </c>
      <c r="J661" s="4">
        <f t="shared" si="316"/>
        <v>633.90087483335037</v>
      </c>
      <c r="K661" s="40">
        <f t="shared" si="317"/>
        <v>7.8012586687301138</v>
      </c>
      <c r="L661" s="40">
        <f t="shared" si="301"/>
        <v>0</v>
      </c>
      <c r="M661" s="10">
        <f t="shared" si="318"/>
        <v>5.0457082976183756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13.842425978114589</v>
      </c>
      <c r="Q661" s="42">
        <f t="shared" si="320"/>
        <v>0.30650977251324629</v>
      </c>
      <c r="R661" s="4">
        <f t="shared" si="321"/>
        <v>24050.336149244133</v>
      </c>
      <c r="S661">
        <f t="shared" si="302"/>
        <v>2.4050336149244133E-5</v>
      </c>
      <c r="T661" s="41">
        <f t="shared" si="303"/>
        <v>1.5575403589263969E-4</v>
      </c>
      <c r="U661" s="42">
        <f t="shared" si="322"/>
        <v>4.3159530736626053E-2</v>
      </c>
      <c r="V661" s="42">
        <f t="shared" si="323"/>
        <v>0.45218207418247003</v>
      </c>
      <c r="W661" s="42">
        <f t="shared" si="324"/>
        <v>0.44884545699037776</v>
      </c>
      <c r="X661" s="42">
        <f t="shared" si="325"/>
        <v>3.3366171920922727E-3</v>
      </c>
      <c r="Y661" s="42">
        <f t="shared" si="299"/>
        <v>2.381928438121992E-3</v>
      </c>
      <c r="Z661" s="10">
        <f t="shared" si="326"/>
        <v>15.292884222684545</v>
      </c>
      <c r="AA661">
        <f t="shared" si="304"/>
        <v>5045193.1086237617</v>
      </c>
      <c r="AB661" s="10">
        <f t="shared" si="305"/>
        <v>5.0451931086237618</v>
      </c>
      <c r="AC661" s="10">
        <f t="shared" si="306"/>
        <v>4.9441931086237618</v>
      </c>
      <c r="AD661" s="3">
        <f t="shared" si="307"/>
        <v>717.06934135224969</v>
      </c>
      <c r="AI661" s="94">
        <f t="shared" si="308"/>
        <v>0.44884545699037776</v>
      </c>
    </row>
    <row r="662" spans="2:35">
      <c r="B662" s="39">
        <f t="shared" si="309"/>
        <v>634</v>
      </c>
      <c r="C662" s="42">
        <f t="shared" si="310"/>
        <v>4.2114628297318113</v>
      </c>
      <c r="D662" s="10">
        <f t="shared" si="311"/>
        <v>1.3285371702676265</v>
      </c>
      <c r="E662" s="40">
        <f t="shared" si="312"/>
        <v>28.422925659464745</v>
      </c>
      <c r="F662" s="40">
        <f t="shared" si="313"/>
        <v>31.08</v>
      </c>
      <c r="G662" s="3">
        <f t="shared" si="314"/>
        <v>192.70829736215003</v>
      </c>
      <c r="H662" s="3">
        <f t="shared" si="315"/>
        <v>81.256230789298584</v>
      </c>
      <c r="I662">
        <f t="shared" si="300"/>
        <v>8.1256230789298584E-5</v>
      </c>
      <c r="J662" s="4">
        <f t="shared" si="316"/>
        <v>634.49388324763117</v>
      </c>
      <c r="K662" s="40">
        <f t="shared" si="317"/>
        <v>7.8085566741694565</v>
      </c>
      <c r="L662" s="40">
        <f t="shared" si="301"/>
        <v>0</v>
      </c>
      <c r="M662" s="10">
        <f t="shared" si="318"/>
        <v>5.0451931086237618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13.841975096600281</v>
      </c>
      <c r="Q662" s="42">
        <f t="shared" si="320"/>
        <v>0.30698966687838958</v>
      </c>
      <c r="R662" s="4">
        <f t="shared" si="321"/>
        <v>23929.428184304204</v>
      </c>
      <c r="S662">
        <f t="shared" si="302"/>
        <v>2.3929428184304203E-5</v>
      </c>
      <c r="T662" s="41">
        <f t="shared" si="303"/>
        <v>1.5587494385757962E-4</v>
      </c>
      <c r="U662" s="42">
        <f t="shared" si="322"/>
        <v>4.2942555348143105E-2</v>
      </c>
      <c r="V662" s="42">
        <f t="shared" si="323"/>
        <v>0.45213156111588149</v>
      </c>
      <c r="W662" s="42">
        <f t="shared" si="324"/>
        <v>0.44879869179700221</v>
      </c>
      <c r="X662" s="42">
        <f t="shared" si="325"/>
        <v>3.3328693188792724E-3</v>
      </c>
      <c r="Y662" s="42">
        <f t="shared" si="299"/>
        <v>2.3835278633278813E-3</v>
      </c>
      <c r="Z662" s="10">
        <f t="shared" si="326"/>
        <v>15.291282898588701</v>
      </c>
      <c r="AA662">
        <f t="shared" si="304"/>
        <v>5044675.4001624892</v>
      </c>
      <c r="AB662" s="10">
        <f t="shared" si="305"/>
        <v>5.0446754001624887</v>
      </c>
      <c r="AC662" s="10">
        <f t="shared" si="306"/>
        <v>4.9436754001624887</v>
      </c>
      <c r="AD662" s="3">
        <f t="shared" si="307"/>
        <v>716.99425673132544</v>
      </c>
      <c r="AI662" s="94">
        <f t="shared" si="308"/>
        <v>0.44879869179700221</v>
      </c>
    </row>
    <row r="663" spans="2:35">
      <c r="B663" s="39">
        <f t="shared" si="309"/>
        <v>635</v>
      </c>
      <c r="C663" s="42">
        <f t="shared" si="310"/>
        <v>4.2181055155831233</v>
      </c>
      <c r="D663" s="10">
        <f t="shared" si="311"/>
        <v>1.3218944844163136</v>
      </c>
      <c r="E663" s="40">
        <f t="shared" si="312"/>
        <v>28.436211031167371</v>
      </c>
      <c r="F663" s="40">
        <f t="shared" si="313"/>
        <v>31.08</v>
      </c>
      <c r="G663" s="3">
        <f t="shared" si="314"/>
        <v>192.65515587533955</v>
      </c>
      <c r="H663" s="3">
        <f t="shared" si="315"/>
        <v>81.256230789298584</v>
      </c>
      <c r="I663">
        <f t="shared" si="300"/>
        <v>8.1256230789298584E-5</v>
      </c>
      <c r="J663" s="4">
        <f t="shared" si="316"/>
        <v>635.08716890919345</v>
      </c>
      <c r="K663" s="40">
        <f t="shared" si="317"/>
        <v>7.8158580916213776</v>
      </c>
      <c r="L663" s="40">
        <f t="shared" si="301"/>
        <v>0</v>
      </c>
      <c r="M663" s="10">
        <f t="shared" si="318"/>
        <v>5.0446754001624887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13.841521978521046</v>
      </c>
      <c r="Q663" s="42">
        <f t="shared" si="320"/>
        <v>0.30746957695342469</v>
      </c>
      <c r="R663" s="4">
        <f t="shared" si="321"/>
        <v>23808.529832943685</v>
      </c>
      <c r="S663">
        <f t="shared" si="302"/>
        <v>2.3808529832943686E-5</v>
      </c>
      <c r="T663" s="41">
        <f t="shared" si="303"/>
        <v>1.5599584220894015E-4</v>
      </c>
      <c r="U663" s="42">
        <f t="shared" si="322"/>
        <v>4.2725597211709085E-2</v>
      </c>
      <c r="V663" s="42">
        <f t="shared" si="323"/>
        <v>0.45208081205243361</v>
      </c>
      <c r="W663" s="42">
        <f t="shared" si="324"/>
        <v>0.44875169790435954</v>
      </c>
      <c r="X663" s="42">
        <f t="shared" si="325"/>
        <v>3.3291141480740749E-3</v>
      </c>
      <c r="Y663" s="42">
        <f t="shared" si="299"/>
        <v>2.3851255387484839E-3</v>
      </c>
      <c r="Z663" s="10">
        <f t="shared" si="326"/>
        <v>15.289673782163099</v>
      </c>
      <c r="AA663">
        <f t="shared" si="304"/>
        <v>5044155.1724391514</v>
      </c>
      <c r="AB663" s="10">
        <f t="shared" si="305"/>
        <v>5.0441551724391518</v>
      </c>
      <c r="AC663" s="10">
        <f t="shared" si="306"/>
        <v>4.9431551724391518</v>
      </c>
      <c r="AD663" s="3">
        <f t="shared" si="307"/>
        <v>716.91880673519233</v>
      </c>
      <c r="AI663" s="94">
        <f t="shared" si="308"/>
        <v>0.44875169790435954</v>
      </c>
    </row>
    <row r="664" spans="2:35">
      <c r="B664" s="39">
        <f t="shared" si="309"/>
        <v>636</v>
      </c>
      <c r="C664" s="42">
        <f t="shared" si="310"/>
        <v>4.2247482014344353</v>
      </c>
      <c r="D664" s="10">
        <f t="shared" si="311"/>
        <v>1.3152517985650007</v>
      </c>
      <c r="E664" s="40">
        <f t="shared" si="312"/>
        <v>28.449496402869997</v>
      </c>
      <c r="F664" s="40">
        <f t="shared" si="313"/>
        <v>31.08</v>
      </c>
      <c r="G664" s="3">
        <f t="shared" si="314"/>
        <v>192.60201438852906</v>
      </c>
      <c r="H664" s="3">
        <f t="shared" si="315"/>
        <v>81.256230789298584</v>
      </c>
      <c r="I664">
        <f t="shared" si="300"/>
        <v>8.1256230789298584E-5</v>
      </c>
      <c r="J664" s="4">
        <f t="shared" si="316"/>
        <v>635.68073181803732</v>
      </c>
      <c r="K664" s="40">
        <f t="shared" si="317"/>
        <v>7.8231629210858777</v>
      </c>
      <c r="L664" s="40">
        <f t="shared" si="301"/>
        <v>0</v>
      </c>
      <c r="M664" s="10">
        <f t="shared" si="318"/>
        <v>5.0441551724391518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13.841066623588199</v>
      </c>
      <c r="Q664" s="42">
        <f t="shared" si="320"/>
        <v>0.307949502816941</v>
      </c>
      <c r="R664" s="4">
        <f t="shared" si="321"/>
        <v>23687.641139362579</v>
      </c>
      <c r="S664">
        <f t="shared" si="302"/>
        <v>2.3687641139362577E-5</v>
      </c>
      <c r="T664" s="41">
        <f t="shared" si="303"/>
        <v>1.5611673090252127E-4</v>
      </c>
      <c r="U664" s="42">
        <f t="shared" si="322"/>
        <v>4.2508656406643107E-2</v>
      </c>
      <c r="V664" s="42">
        <f t="shared" si="323"/>
        <v>0.45202982701641187</v>
      </c>
      <c r="W664" s="42">
        <f t="shared" si="324"/>
        <v>0.44870447533102131</v>
      </c>
      <c r="X664" s="42">
        <f t="shared" si="325"/>
        <v>3.325351685390554E-3</v>
      </c>
      <c r="Y664" s="42">
        <f t="shared" si="299"/>
        <v>2.3867214610275903E-3</v>
      </c>
      <c r="Z664" s="10">
        <f t="shared" si="326"/>
        <v>15.288056874044145</v>
      </c>
      <c r="AA664">
        <f t="shared" si="304"/>
        <v>5043632.4256594982</v>
      </c>
      <c r="AB664" s="10">
        <f t="shared" si="305"/>
        <v>5.0436324256594984</v>
      </c>
      <c r="AC664" s="10">
        <f t="shared" si="306"/>
        <v>4.9426324256594985</v>
      </c>
      <c r="AD664" s="3">
        <f t="shared" si="307"/>
        <v>716.8429913936908</v>
      </c>
      <c r="AI664" s="94">
        <f t="shared" si="308"/>
        <v>0.44870447533102131</v>
      </c>
    </row>
    <row r="665" spans="2:35">
      <c r="B665" s="39">
        <f t="shared" si="309"/>
        <v>637</v>
      </c>
      <c r="C665" s="42">
        <f t="shared" si="310"/>
        <v>4.2313908872857473</v>
      </c>
      <c r="D665" s="10">
        <f t="shared" si="311"/>
        <v>1.3086091127136878</v>
      </c>
      <c r="E665" s="40">
        <f t="shared" si="312"/>
        <v>28.462781774572623</v>
      </c>
      <c r="F665" s="40">
        <f t="shared" si="313"/>
        <v>31.08</v>
      </c>
      <c r="G665" s="3">
        <f t="shared" si="314"/>
        <v>192.54887290171857</v>
      </c>
      <c r="H665" s="3">
        <f t="shared" si="315"/>
        <v>81.256230789298584</v>
      </c>
      <c r="I665">
        <f t="shared" si="300"/>
        <v>8.1256230789298584E-5</v>
      </c>
      <c r="J665" s="4">
        <f t="shared" si="316"/>
        <v>636.27457197416265</v>
      </c>
      <c r="K665" s="40">
        <f t="shared" si="317"/>
        <v>7.8304711625629553</v>
      </c>
      <c r="L665" s="40">
        <f t="shared" si="301"/>
        <v>0</v>
      </c>
      <c r="M665" s="10">
        <f t="shared" si="318"/>
        <v>5.0436324256594984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13.840609031511709</v>
      </c>
      <c r="Q665" s="42">
        <f t="shared" si="320"/>
        <v>0.30842944454755333</v>
      </c>
      <c r="R665" s="4">
        <f t="shared" si="321"/>
        <v>23566.762147760874</v>
      </c>
      <c r="S665">
        <f t="shared" si="302"/>
        <v>2.3566762147760875E-5</v>
      </c>
      <c r="T665" s="41">
        <f t="shared" si="303"/>
        <v>1.5623760989412296E-4</v>
      </c>
      <c r="U665" s="42">
        <f t="shared" si="322"/>
        <v>4.2291733012264271E-2</v>
      </c>
      <c r="V665" s="42">
        <f t="shared" si="323"/>
        <v>0.4519786060321842</v>
      </c>
      <c r="W665" s="42">
        <f t="shared" si="324"/>
        <v>0.44865702409566399</v>
      </c>
      <c r="X665" s="42">
        <f t="shared" si="325"/>
        <v>3.3215819365202126E-3</v>
      </c>
      <c r="Y665" s="42">
        <f t="shared" si="299"/>
        <v>2.3883156268105746E-3</v>
      </c>
      <c r="Z665" s="10">
        <f t="shared" si="326"/>
        <v>15.286432174871702</v>
      </c>
      <c r="AA665">
        <f t="shared" si="304"/>
        <v>5043107.1600303985</v>
      </c>
      <c r="AB665" s="10">
        <f t="shared" si="305"/>
        <v>5.0431071600303987</v>
      </c>
      <c r="AC665" s="10">
        <f t="shared" si="306"/>
        <v>4.9421071600303987</v>
      </c>
      <c r="AD665" s="3">
        <f t="shared" si="307"/>
        <v>716.76681073682357</v>
      </c>
      <c r="AI665" s="94">
        <f t="shared" si="308"/>
        <v>0.44865702409566399</v>
      </c>
    </row>
    <row r="666" spans="2:35">
      <c r="B666" s="39">
        <f t="shared" si="309"/>
        <v>638</v>
      </c>
      <c r="C666" s="42">
        <f t="shared" si="310"/>
        <v>4.2380335731370593</v>
      </c>
      <c r="D666" s="10">
        <f t="shared" si="311"/>
        <v>1.301966426862375</v>
      </c>
      <c r="E666" s="40">
        <f t="shared" si="312"/>
        <v>28.476067146275248</v>
      </c>
      <c r="F666" s="40">
        <f t="shared" si="313"/>
        <v>31.08</v>
      </c>
      <c r="G666" s="3">
        <f t="shared" si="314"/>
        <v>192.49573141490808</v>
      </c>
      <c r="H666" s="3">
        <f t="shared" si="315"/>
        <v>81.256230789298584</v>
      </c>
      <c r="I666">
        <f t="shared" si="300"/>
        <v>8.1256230789298584E-5</v>
      </c>
      <c r="J666" s="4">
        <f t="shared" si="316"/>
        <v>636.86868937756958</v>
      </c>
      <c r="K666" s="40">
        <f t="shared" si="317"/>
        <v>7.837782816052612</v>
      </c>
      <c r="L666" s="40">
        <f t="shared" si="301"/>
        <v>0</v>
      </c>
      <c r="M666" s="10">
        <f t="shared" si="318"/>
        <v>5.0431071600303987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13.840149202000154</v>
      </c>
      <c r="Q666" s="42">
        <f t="shared" si="320"/>
        <v>0.30890940222390206</v>
      </c>
      <c r="R666" s="4">
        <f t="shared" si="321"/>
        <v>23445.892902338579</v>
      </c>
      <c r="S666">
        <f t="shared" si="302"/>
        <v>2.3445892902338578E-5</v>
      </c>
      <c r="T666" s="41">
        <f t="shared" si="303"/>
        <v>1.5635847913954526E-4</v>
      </c>
      <c r="U666" s="42">
        <f t="shared" si="322"/>
        <v>4.2074827107891698E-2</v>
      </c>
      <c r="V666" s="42">
        <f t="shared" si="323"/>
        <v>0.45192714912423371</v>
      </c>
      <c r="W666" s="42">
        <f t="shared" si="324"/>
        <v>0.44860934421706561</v>
      </c>
      <c r="X666" s="42">
        <f t="shared" si="325"/>
        <v>3.3178049071680982E-3</v>
      </c>
      <c r="Y666" s="42">
        <f t="shared" si="299"/>
        <v>2.3899080327443975E-3</v>
      </c>
      <c r="Z666" s="10">
        <f t="shared" si="326"/>
        <v>15.284799685289061</v>
      </c>
      <c r="AA666">
        <f t="shared" si="304"/>
        <v>5042579.3757598279</v>
      </c>
      <c r="AB666" s="10">
        <f t="shared" si="305"/>
        <v>5.0425793757598276</v>
      </c>
      <c r="AC666" s="10">
        <f t="shared" si="306"/>
        <v>4.9415793757598276</v>
      </c>
      <c r="AD666" s="3">
        <f t="shared" si="307"/>
        <v>716.69026479475383</v>
      </c>
      <c r="AI666" s="94">
        <f t="shared" si="308"/>
        <v>0.44860934421706561</v>
      </c>
    </row>
    <row r="667" spans="2:35">
      <c r="B667" s="39">
        <f t="shared" si="309"/>
        <v>639</v>
      </c>
      <c r="C667" s="42">
        <f t="shared" si="310"/>
        <v>4.2446762589883713</v>
      </c>
      <c r="D667" s="10">
        <f t="shared" si="311"/>
        <v>1.2953237410110621</v>
      </c>
      <c r="E667" s="40">
        <f t="shared" si="312"/>
        <v>28.489352517977874</v>
      </c>
      <c r="F667" s="40">
        <f t="shared" si="313"/>
        <v>31.08</v>
      </c>
      <c r="G667" s="3">
        <f t="shared" si="314"/>
        <v>192.44258992809759</v>
      </c>
      <c r="H667" s="3">
        <f t="shared" si="315"/>
        <v>81.256230789298584</v>
      </c>
      <c r="I667">
        <f t="shared" si="300"/>
        <v>8.1256230789298584E-5</v>
      </c>
      <c r="J667" s="4">
        <f t="shared" si="316"/>
        <v>637.46308402825821</v>
      </c>
      <c r="K667" s="40">
        <f t="shared" si="317"/>
        <v>7.8450978815548487</v>
      </c>
      <c r="L667" s="40">
        <f t="shared" si="301"/>
        <v>0</v>
      </c>
      <c r="M667" s="10">
        <f t="shared" si="318"/>
        <v>5.0425793757598276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13.839687134760723</v>
      </c>
      <c r="Q667" s="42">
        <f t="shared" si="320"/>
        <v>0.30938937592465343</v>
      </c>
      <c r="R667" s="4">
        <f t="shared" si="321"/>
        <v>23325.03344729566</v>
      </c>
      <c r="S667">
        <f t="shared" si="302"/>
        <v>2.3325033447295661E-5</v>
      </c>
      <c r="T667" s="41">
        <f t="shared" si="303"/>
        <v>1.5647933859458816E-4</v>
      </c>
      <c r="U667" s="42">
        <f t="shared" si="322"/>
        <v>4.1857938772844425E-2</v>
      </c>
      <c r="V667" s="42">
        <f t="shared" si="323"/>
        <v>0.45187545631718612</v>
      </c>
      <c r="W667" s="42">
        <f t="shared" si="324"/>
        <v>0.44856143571410495</v>
      </c>
      <c r="X667" s="42">
        <f t="shared" si="325"/>
        <v>3.3140206030811692E-3</v>
      </c>
      <c r="Y667" s="42">
        <f t="shared" si="299"/>
        <v>2.3914986754776245E-3</v>
      </c>
      <c r="Z667" s="10">
        <f t="shared" si="326"/>
        <v>15.283159405943032</v>
      </c>
      <c r="AA667">
        <f t="shared" si="304"/>
        <v>5042049.0730568999</v>
      </c>
      <c r="AB667" s="10">
        <f t="shared" si="305"/>
        <v>5.0420490730568996</v>
      </c>
      <c r="AC667" s="10">
        <f t="shared" si="306"/>
        <v>4.9410490730568997</v>
      </c>
      <c r="AD667" s="3">
        <f t="shared" si="307"/>
        <v>716.61335359781003</v>
      </c>
      <c r="AI667" s="94">
        <f t="shared" si="308"/>
        <v>0.44856143571410495</v>
      </c>
    </row>
    <row r="668" spans="2:35">
      <c r="B668" s="39">
        <f t="shared" si="309"/>
        <v>640</v>
      </c>
      <c r="C668" s="42">
        <f t="shared" si="310"/>
        <v>4.2513189448396833</v>
      </c>
      <c r="D668" s="10">
        <f t="shared" si="311"/>
        <v>1.2886810551597492</v>
      </c>
      <c r="E668" s="40">
        <f t="shared" si="312"/>
        <v>28.5026378896805</v>
      </c>
      <c r="F668" s="40">
        <f t="shared" si="313"/>
        <v>31.08</v>
      </c>
      <c r="G668" s="3">
        <f t="shared" si="314"/>
        <v>192.3894484412871</v>
      </c>
      <c r="H668" s="3">
        <f t="shared" si="315"/>
        <v>81.256230789298584</v>
      </c>
      <c r="I668">
        <f t="shared" si="300"/>
        <v>8.1256230789298584E-5</v>
      </c>
      <c r="J668" s="4">
        <f t="shared" si="316"/>
        <v>638.05775592622831</v>
      </c>
      <c r="K668" s="40">
        <f t="shared" si="317"/>
        <v>7.8524163590696636</v>
      </c>
      <c r="L668" s="40">
        <f t="shared" si="301"/>
        <v>0</v>
      </c>
      <c r="M668" s="10">
        <f t="shared" si="318"/>
        <v>5.0420490730568996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13.839222829499239</v>
      </c>
      <c r="Q668" s="42">
        <f t="shared" si="320"/>
        <v>0.30986936572849938</v>
      </c>
      <c r="R668" s="4">
        <f t="shared" si="321"/>
        <v>23204.183826832155</v>
      </c>
      <c r="S668">
        <f t="shared" si="302"/>
        <v>2.3204183826832154E-5</v>
      </c>
      <c r="T668" s="41">
        <f t="shared" si="303"/>
        <v>1.5660018821505168E-4</v>
      </c>
      <c r="U668" s="42">
        <f t="shared" si="322"/>
        <v>4.1641068086441642E-2</v>
      </c>
      <c r="V668" s="42">
        <f t="shared" si="323"/>
        <v>0.45182352763557243</v>
      </c>
      <c r="W668" s="42">
        <f t="shared" si="324"/>
        <v>0.4485132986057635</v>
      </c>
      <c r="X668" s="42">
        <f t="shared" si="325"/>
        <v>3.310229029808931E-3</v>
      </c>
      <c r="Y668" s="42">
        <f t="shared" si="299"/>
        <v>2.3930875516603276E-3</v>
      </c>
      <c r="Z668" s="10">
        <f t="shared" si="326"/>
        <v>15.281511337483279</v>
      </c>
      <c r="AA668">
        <f t="shared" si="304"/>
        <v>5041516.2521316512</v>
      </c>
      <c r="AB668" s="10">
        <f t="shared" si="305"/>
        <v>5.0415162521316512</v>
      </c>
      <c r="AC668" s="10">
        <f t="shared" si="306"/>
        <v>4.9405162521316512</v>
      </c>
      <c r="AD668" s="3">
        <f t="shared" si="307"/>
        <v>716.53607717645411</v>
      </c>
      <c r="AI668" s="94">
        <f t="shared" si="308"/>
        <v>0.4485132986057635</v>
      </c>
    </row>
    <row r="669" spans="2:35">
      <c r="B669" s="39">
        <f t="shared" si="309"/>
        <v>641</v>
      </c>
      <c r="C669" s="42">
        <f t="shared" si="310"/>
        <v>4.2579616306909953</v>
      </c>
      <c r="D669" s="10">
        <f t="shared" si="311"/>
        <v>1.2820383693084363</v>
      </c>
      <c r="E669" s="40">
        <f t="shared" si="312"/>
        <v>28.515923261383126</v>
      </c>
      <c r="F669" s="40">
        <f t="shared" si="313"/>
        <v>31.08</v>
      </c>
      <c r="G669" s="3">
        <f t="shared" si="314"/>
        <v>192.33630695447661</v>
      </c>
      <c r="H669" s="3">
        <f t="shared" si="315"/>
        <v>81.256230789298584</v>
      </c>
      <c r="I669">
        <f t="shared" si="300"/>
        <v>8.1256230789298584E-5</v>
      </c>
      <c r="J669" s="4">
        <f t="shared" si="316"/>
        <v>638.65270507147989</v>
      </c>
      <c r="K669" s="40">
        <f t="shared" si="317"/>
        <v>7.8597382485970568</v>
      </c>
      <c r="L669" s="40">
        <f t="shared" si="301"/>
        <v>0</v>
      </c>
      <c r="M669" s="10">
        <f t="shared" si="318"/>
        <v>5.0415162521316512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13.838756285919958</v>
      </c>
      <c r="Q669" s="42">
        <f t="shared" si="320"/>
        <v>0.310349371714158</v>
      </c>
      <c r="R669" s="4">
        <f t="shared" si="321"/>
        <v>23083.344085148045</v>
      </c>
      <c r="S669">
        <f t="shared" si="302"/>
        <v>2.3083344085148045E-5</v>
      </c>
      <c r="T669" s="41">
        <f t="shared" si="303"/>
        <v>1.567210279567358E-4</v>
      </c>
      <c r="U669" s="42">
        <f t="shared" si="322"/>
        <v>4.1424215128002422E-2</v>
      </c>
      <c r="V669" s="42">
        <f t="shared" si="323"/>
        <v>0.45177136310430915</v>
      </c>
      <c r="W669" s="42">
        <f t="shared" si="324"/>
        <v>0.44846493291110712</v>
      </c>
      <c r="X669" s="42">
        <f t="shared" si="325"/>
        <v>3.3064301932020368E-3</v>
      </c>
      <c r="Y669" s="42">
        <f t="shared" si="299"/>
        <v>2.3946746579442267E-3</v>
      </c>
      <c r="Z669" s="10">
        <f t="shared" si="326"/>
        <v>15.279855480563192</v>
      </c>
      <c r="AA669">
        <f t="shared" si="304"/>
        <v>5040980.9131953232</v>
      </c>
      <c r="AB669" s="10">
        <f t="shared" si="305"/>
        <v>5.0409809131953232</v>
      </c>
      <c r="AC669" s="10">
        <f t="shared" si="306"/>
        <v>4.9399809131953232</v>
      </c>
      <c r="AD669" s="3">
        <f t="shared" si="307"/>
        <v>716.4584355613232</v>
      </c>
      <c r="AI669" s="94">
        <f t="shared" si="308"/>
        <v>0.44846493291110712</v>
      </c>
    </row>
    <row r="670" spans="2:35">
      <c r="B670" s="39">
        <f t="shared" si="309"/>
        <v>642</v>
      </c>
      <c r="C670" s="42">
        <f t="shared" si="310"/>
        <v>4.2646043165423073</v>
      </c>
      <c r="D670" s="10">
        <f t="shared" si="311"/>
        <v>1.2753956834571234</v>
      </c>
      <c r="E670" s="40">
        <f t="shared" si="312"/>
        <v>28.529208633085752</v>
      </c>
      <c r="F670" s="40">
        <f t="shared" si="313"/>
        <v>31.08</v>
      </c>
      <c r="G670" s="3">
        <f t="shared" si="314"/>
        <v>192.28316546766612</v>
      </c>
      <c r="H670" s="3">
        <f t="shared" si="315"/>
        <v>81.256230789298584</v>
      </c>
      <c r="I670">
        <f t="shared" si="300"/>
        <v>8.1256230789298584E-5</v>
      </c>
      <c r="J670" s="4">
        <f t="shared" si="316"/>
        <v>639.24793146401316</v>
      </c>
      <c r="K670" s="40">
        <f t="shared" si="317"/>
        <v>7.8670635501370301</v>
      </c>
      <c r="L670" s="40">
        <f t="shared" si="301"/>
        <v>0</v>
      </c>
      <c r="M670" s="10">
        <f t="shared" si="318"/>
        <v>5.0409809131953232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13.838287503725837</v>
      </c>
      <c r="Q670" s="42">
        <f t="shared" si="320"/>
        <v>0.31082939396037335</v>
      </c>
      <c r="R670" s="4">
        <f t="shared" si="321"/>
        <v>22962.514266443337</v>
      </c>
      <c r="S670">
        <f t="shared" si="302"/>
        <v>2.2962514266443339E-5</v>
      </c>
      <c r="T670" s="41">
        <f t="shared" si="303"/>
        <v>1.5684185777544051E-4</v>
      </c>
      <c r="U670" s="42">
        <f t="shared" si="322"/>
        <v>4.1207379976845884E-2</v>
      </c>
      <c r="V670" s="42">
        <f t="shared" si="323"/>
        <v>0.45171896274836276</v>
      </c>
      <c r="W670" s="42">
        <f t="shared" si="324"/>
        <v>0.4484163386493108</v>
      </c>
      <c r="X670" s="42">
        <f t="shared" si="325"/>
        <v>3.3026240990519651E-3</v>
      </c>
      <c r="Y670" s="42">
        <f t="shared" ref="Y670:Y733" si="329">IF((X670*(Q670-Q669)+Y669)&lt;0,0,X670*(Q670-Q669)+Y669)</f>
        <v>2.3962599909826588E-3</v>
      </c>
      <c r="Z670" s="10">
        <f t="shared" si="326"/>
        <v>15.278191835839651</v>
      </c>
      <c r="AA670">
        <f t="shared" si="304"/>
        <v>5040443.0564602856</v>
      </c>
      <c r="AB670" s="10">
        <f t="shared" si="305"/>
        <v>5.0404430564602851</v>
      </c>
      <c r="AC670" s="10">
        <f t="shared" si="306"/>
        <v>4.9394430564602851</v>
      </c>
      <c r="AD670" s="3">
        <f t="shared" si="307"/>
        <v>716.38042878321767</v>
      </c>
      <c r="AI670" s="94">
        <f t="shared" si="308"/>
        <v>0.4484163386493108</v>
      </c>
    </row>
    <row r="671" spans="2:35">
      <c r="B671" s="39">
        <f t="shared" si="309"/>
        <v>643</v>
      </c>
      <c r="C671" s="42">
        <f t="shared" si="310"/>
        <v>4.2712470023936193</v>
      </c>
      <c r="D671" s="10">
        <f t="shared" si="311"/>
        <v>1.2687529976058105</v>
      </c>
      <c r="E671" s="40">
        <f t="shared" si="312"/>
        <v>28.542494004788377</v>
      </c>
      <c r="F671" s="40">
        <f t="shared" si="313"/>
        <v>31.08</v>
      </c>
      <c r="G671" s="3">
        <f t="shared" si="314"/>
        <v>192.23002398085563</v>
      </c>
      <c r="H671" s="3">
        <f t="shared" si="315"/>
        <v>81.256230789298584</v>
      </c>
      <c r="I671">
        <f t="shared" si="300"/>
        <v>8.1256230789298584E-5</v>
      </c>
      <c r="J671" s="4">
        <f t="shared" si="316"/>
        <v>639.84343510382791</v>
      </c>
      <c r="K671" s="40">
        <f t="shared" si="317"/>
        <v>7.8743922636895807</v>
      </c>
      <c r="L671" s="40">
        <f t="shared" si="301"/>
        <v>0</v>
      </c>
      <c r="M671" s="10">
        <f t="shared" si="318"/>
        <v>5.0404430564602851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13.837816482618445</v>
      </c>
      <c r="Q671" s="42">
        <f t="shared" si="320"/>
        <v>0.31130943254591581</v>
      </c>
      <c r="R671" s="4">
        <f t="shared" si="321"/>
        <v>22841.69441491802</v>
      </c>
      <c r="S671">
        <f t="shared" si="302"/>
        <v>2.2841694414918021E-5</v>
      </c>
      <c r="T671" s="41">
        <f t="shared" si="303"/>
        <v>1.5696267762696582E-4</v>
      </c>
      <c r="U671" s="42">
        <f t="shared" si="322"/>
        <v>4.099056271229113E-2</v>
      </c>
      <c r="V671" s="42">
        <f t="shared" si="323"/>
        <v>0.45166632659277078</v>
      </c>
      <c r="W671" s="42">
        <f t="shared" si="324"/>
        <v>0.4483675158396519</v>
      </c>
      <c r="X671" s="42">
        <f t="shared" si="325"/>
        <v>3.2988107531188859E-3</v>
      </c>
      <c r="Y671" s="42">
        <f t="shared" si="329"/>
        <v>2.3978435474305581E-3</v>
      </c>
      <c r="Z671" s="10">
        <f t="shared" si="326"/>
        <v>15.276520403972864</v>
      </c>
      <c r="AA671">
        <f t="shared" si="304"/>
        <v>5039902.6821399825</v>
      </c>
      <c r="AB671" s="10">
        <f t="shared" si="305"/>
        <v>5.0399026821399824</v>
      </c>
      <c r="AC671" s="10">
        <f t="shared" si="306"/>
        <v>4.9389026821399824</v>
      </c>
      <c r="AD671" s="3">
        <f t="shared" si="307"/>
        <v>716.30205687309387</v>
      </c>
      <c r="AI671" s="94">
        <f t="shared" si="308"/>
        <v>0.4483675158396519</v>
      </c>
    </row>
    <row r="672" spans="2:35">
      <c r="B672" s="39">
        <f t="shared" si="309"/>
        <v>644</v>
      </c>
      <c r="C672" s="42">
        <f t="shared" si="310"/>
        <v>4.2778896882449313</v>
      </c>
      <c r="D672" s="10">
        <f t="shared" si="311"/>
        <v>1.2621103117544976</v>
      </c>
      <c r="E672" s="40">
        <f t="shared" si="312"/>
        <v>28.555779376491003</v>
      </c>
      <c r="F672" s="40">
        <f t="shared" si="313"/>
        <v>31.08</v>
      </c>
      <c r="G672" s="3">
        <f t="shared" si="314"/>
        <v>192.17688249404515</v>
      </c>
      <c r="H672" s="3">
        <f t="shared" si="315"/>
        <v>81.256230789298584</v>
      </c>
      <c r="I672">
        <f t="shared" si="300"/>
        <v>8.1256230789298584E-5</v>
      </c>
      <c r="J672" s="4">
        <f t="shared" si="316"/>
        <v>640.43921599092414</v>
      </c>
      <c r="K672" s="40">
        <f t="shared" si="317"/>
        <v>7.8817243892547095</v>
      </c>
      <c r="L672" s="40">
        <f t="shared" si="301"/>
        <v>0</v>
      </c>
      <c r="M672" s="10">
        <f t="shared" si="318"/>
        <v>5.0399026821399824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13.837343222297921</v>
      </c>
      <c r="Q672" s="42">
        <f t="shared" si="320"/>
        <v>0.31178948754958208</v>
      </c>
      <c r="R672" s="4">
        <f t="shared" si="321"/>
        <v>22720.884574772084</v>
      </c>
      <c r="S672">
        <f t="shared" si="302"/>
        <v>2.2720884574772083E-5</v>
      </c>
      <c r="T672" s="41">
        <f t="shared" si="303"/>
        <v>1.5708348746711176E-4</v>
      </c>
      <c r="U672" s="42">
        <f t="shared" si="322"/>
        <v>4.0773763413657238E-2</v>
      </c>
      <c r="V672" s="42">
        <f t="shared" si="323"/>
        <v>0.45161345466281111</v>
      </c>
      <c r="W672" s="42">
        <f t="shared" si="324"/>
        <v>0.44831846450150542</v>
      </c>
      <c r="X672" s="42">
        <f t="shared" si="325"/>
        <v>3.2949901613056887E-3</v>
      </c>
      <c r="Y672" s="42">
        <f t="shared" si="329"/>
        <v>2.3994253239445242E-3</v>
      </c>
      <c r="Z672" s="10">
        <f t="shared" si="326"/>
        <v>15.274841185626762</v>
      </c>
      <c r="AA672">
        <f t="shared" si="304"/>
        <v>5039359.7904490642</v>
      </c>
      <c r="AB672" s="10">
        <f t="shared" si="305"/>
        <v>5.0393597904490646</v>
      </c>
      <c r="AC672" s="10">
        <f t="shared" si="306"/>
        <v>4.9383597904490646</v>
      </c>
      <c r="AD672" s="3">
        <f t="shared" si="307"/>
        <v>716.22331986208326</v>
      </c>
      <c r="AI672" s="94">
        <f t="shared" si="308"/>
        <v>0.44831846450150542</v>
      </c>
    </row>
    <row r="673" spans="2:35">
      <c r="B673" s="39">
        <f t="shared" si="309"/>
        <v>645</v>
      </c>
      <c r="C673" s="42">
        <f t="shared" si="310"/>
        <v>4.2845323740962433</v>
      </c>
      <c r="D673" s="10">
        <f t="shared" si="311"/>
        <v>1.2554676259031847</v>
      </c>
      <c r="E673" s="40">
        <f t="shared" si="312"/>
        <v>28.569064748193629</v>
      </c>
      <c r="F673" s="40">
        <f t="shared" si="313"/>
        <v>31.08</v>
      </c>
      <c r="G673" s="3">
        <f t="shared" si="314"/>
        <v>192.12374100723466</v>
      </c>
      <c r="H673" s="3">
        <f t="shared" si="315"/>
        <v>81.256230789298584</v>
      </c>
      <c r="I673">
        <f t="shared" si="300"/>
        <v>8.1256230789298584E-5</v>
      </c>
      <c r="J673" s="4">
        <f t="shared" si="316"/>
        <v>641.03527412530207</v>
      </c>
      <c r="K673" s="40">
        <f t="shared" si="317"/>
        <v>7.8890599268324193</v>
      </c>
      <c r="L673" s="40">
        <f t="shared" si="301"/>
        <v>0</v>
      </c>
      <c r="M673" s="10">
        <f t="shared" si="318"/>
        <v>5.0393597904490646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13.836867722463095</v>
      </c>
      <c r="Q673" s="42">
        <f t="shared" si="320"/>
        <v>0.31226955905019549</v>
      </c>
      <c r="R673" s="4">
        <f t="shared" si="321"/>
        <v>22600.084790205536</v>
      </c>
      <c r="S673">
        <f t="shared" si="302"/>
        <v>2.2600084790205534E-5</v>
      </c>
      <c r="T673" s="41">
        <f t="shared" si="303"/>
        <v>1.5720428725167829E-4</v>
      </c>
      <c r="U673" s="42">
        <f t="shared" si="322"/>
        <v>4.0556982160263336E-2</v>
      </c>
      <c r="V673" s="42">
        <f t="shared" si="323"/>
        <v>0.45156034698354408</v>
      </c>
      <c r="W673" s="42">
        <f t="shared" si="324"/>
        <v>0.44826918465435567</v>
      </c>
      <c r="X673" s="42">
        <f t="shared" si="325"/>
        <v>3.2911623291884129E-3</v>
      </c>
      <c r="Y673" s="42">
        <f t="shared" si="329"/>
        <v>2.4010053171826598E-3</v>
      </c>
      <c r="Z673" s="10">
        <f t="shared" si="326"/>
        <v>15.273154181467955</v>
      </c>
      <c r="AA673">
        <f t="shared" si="304"/>
        <v>5038814.3816030454</v>
      </c>
      <c r="AB673" s="10">
        <f t="shared" si="305"/>
        <v>5.0388143816030455</v>
      </c>
      <c r="AC673" s="10">
        <f t="shared" si="306"/>
        <v>4.9378143816030455</v>
      </c>
      <c r="AD673" s="3">
        <f t="shared" si="307"/>
        <v>716.14421778144242</v>
      </c>
      <c r="AI673" s="94">
        <f t="shared" si="308"/>
        <v>0.44826918465435567</v>
      </c>
    </row>
    <row r="674" spans="2:35">
      <c r="B674" s="39">
        <f t="shared" si="309"/>
        <v>646</v>
      </c>
      <c r="C674" s="42">
        <f t="shared" si="310"/>
        <v>4.2911750599475553</v>
      </c>
      <c r="D674" s="10">
        <f t="shared" si="311"/>
        <v>1.2488249400518718</v>
      </c>
      <c r="E674" s="40">
        <f t="shared" si="312"/>
        <v>28.582350119896255</v>
      </c>
      <c r="F674" s="40">
        <f t="shared" si="313"/>
        <v>31.08</v>
      </c>
      <c r="G674" s="3">
        <f t="shared" si="314"/>
        <v>192.07059952042417</v>
      </c>
      <c r="H674" s="3">
        <f t="shared" si="315"/>
        <v>81.256230789298584</v>
      </c>
      <c r="I674">
        <f t="shared" si="300"/>
        <v>8.1256230789298584E-5</v>
      </c>
      <c r="J674" s="4">
        <f t="shared" si="316"/>
        <v>641.63160950696158</v>
      </c>
      <c r="K674" s="40">
        <f t="shared" si="317"/>
        <v>7.8963988764227082</v>
      </c>
      <c r="L674" s="40">
        <f t="shared" si="301"/>
        <v>0</v>
      </c>
      <c r="M674" s="10">
        <f t="shared" si="318"/>
        <v>5.0388143816030455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13.836389982811184</v>
      </c>
      <c r="Q674" s="42">
        <f t="shared" si="320"/>
        <v>0.31274964712660591</v>
      </c>
      <c r="R674" s="4">
        <f t="shared" si="321"/>
        <v>22479.295105418387</v>
      </c>
      <c r="S674">
        <f t="shared" si="302"/>
        <v>2.2479295105418386E-5</v>
      </c>
      <c r="T674" s="41">
        <f t="shared" si="303"/>
        <v>1.5732507693646543E-4</v>
      </c>
      <c r="U674" s="42">
        <f t="shared" si="322"/>
        <v>4.0340219031428565E-2</v>
      </c>
      <c r="V674" s="42">
        <f t="shared" si="323"/>
        <v>0.45150700358044732</v>
      </c>
      <c r="W674" s="42">
        <f t="shared" si="324"/>
        <v>0.44821967631776577</v>
      </c>
      <c r="X674" s="42">
        <f t="shared" si="325"/>
        <v>3.2873272626815497E-3</v>
      </c>
      <c r="Y674" s="42">
        <f t="shared" si="329"/>
        <v>2.402583523804732E-3</v>
      </c>
      <c r="Z674" s="10">
        <f t="shared" si="326"/>
        <v>15.271459392166689</v>
      </c>
      <c r="AA674">
        <f t="shared" si="304"/>
        <v>5038266.4558186168</v>
      </c>
      <c r="AB674" s="10">
        <f t="shared" si="305"/>
        <v>5.0382664558186168</v>
      </c>
      <c r="AC674" s="10">
        <f t="shared" si="306"/>
        <v>4.9372664558186168</v>
      </c>
      <c r="AD674" s="3">
        <f t="shared" si="307"/>
        <v>716.0647506625985</v>
      </c>
      <c r="AI674" s="94">
        <f t="shared" si="308"/>
        <v>0.44821967631776577</v>
      </c>
    </row>
    <row r="675" spans="2:35">
      <c r="B675" s="39">
        <f t="shared" si="309"/>
        <v>647</v>
      </c>
      <c r="C675" s="42">
        <f t="shared" si="310"/>
        <v>4.2978177457988673</v>
      </c>
      <c r="D675" s="10">
        <f t="shared" si="311"/>
        <v>1.2421822542005589</v>
      </c>
      <c r="E675" s="40">
        <f t="shared" si="312"/>
        <v>28.59563549159888</v>
      </c>
      <c r="F675" s="40">
        <f t="shared" si="313"/>
        <v>31.08</v>
      </c>
      <c r="G675" s="3">
        <f t="shared" si="314"/>
        <v>192.01745803361368</v>
      </c>
      <c r="H675" s="3">
        <f t="shared" si="315"/>
        <v>81.256230789298584</v>
      </c>
      <c r="I675">
        <f t="shared" si="300"/>
        <v>8.1256230789298584E-5</v>
      </c>
      <c r="J675" s="4">
        <f t="shared" si="316"/>
        <v>642.22822213590257</v>
      </c>
      <c r="K675" s="40">
        <f t="shared" si="317"/>
        <v>7.9037412380255745</v>
      </c>
      <c r="L675" s="40">
        <f t="shared" si="301"/>
        <v>0</v>
      </c>
      <c r="M675" s="10">
        <f t="shared" si="318"/>
        <v>5.0382664558186168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13.835910003038055</v>
      </c>
      <c r="Q675" s="42">
        <f t="shared" si="320"/>
        <v>0.31322975185768998</v>
      </c>
      <c r="R675" s="4">
        <f t="shared" si="321"/>
        <v>22358.515564610621</v>
      </c>
      <c r="S675">
        <f t="shared" si="302"/>
        <v>2.2358515564610621E-5</v>
      </c>
      <c r="T675" s="41">
        <f t="shared" si="303"/>
        <v>1.574458564772732E-4</v>
      </c>
      <c r="U675" s="42">
        <f t="shared" si="322"/>
        <v>4.0123474106471983E-2</v>
      </c>
      <c r="V675" s="42">
        <f t="shared" si="323"/>
        <v>0.45145342447923248</v>
      </c>
      <c r="W675" s="42">
        <f t="shared" si="324"/>
        <v>0.44816993951140505</v>
      </c>
      <c r="X675" s="42">
        <f t="shared" si="325"/>
        <v>3.2834849678274325E-3</v>
      </c>
      <c r="Y675" s="42">
        <f t="shared" si="329"/>
        <v>2.4041599404722295E-3</v>
      </c>
      <c r="Z675" s="10">
        <f t="shared" si="326"/>
        <v>15.2697568183972</v>
      </c>
      <c r="AA675">
        <f t="shared" si="304"/>
        <v>5037716.0133137591</v>
      </c>
      <c r="AB675" s="10">
        <f t="shared" si="305"/>
        <v>5.0377160133137595</v>
      </c>
      <c r="AC675" s="10">
        <f t="shared" si="306"/>
        <v>4.9367160133137595</v>
      </c>
      <c r="AD675" s="3">
        <f t="shared" si="307"/>
        <v>715.98491853716598</v>
      </c>
      <c r="AI675" s="94">
        <f t="shared" si="308"/>
        <v>0.44816993951140505</v>
      </c>
    </row>
    <row r="676" spans="2:35">
      <c r="B676" s="39">
        <f t="shared" si="309"/>
        <v>648</v>
      </c>
      <c r="C676" s="42">
        <f t="shared" si="310"/>
        <v>4.3044604316501793</v>
      </c>
      <c r="D676" s="10">
        <f t="shared" si="311"/>
        <v>1.2355395683492461</v>
      </c>
      <c r="E676" s="40">
        <f t="shared" si="312"/>
        <v>28.608920863301506</v>
      </c>
      <c r="F676" s="40">
        <f t="shared" si="313"/>
        <v>31.08</v>
      </c>
      <c r="G676" s="3">
        <f t="shared" si="314"/>
        <v>191.96431654680319</v>
      </c>
      <c r="H676" s="3">
        <f t="shared" si="315"/>
        <v>81.256230789298584</v>
      </c>
      <c r="I676">
        <f t="shared" si="300"/>
        <v>8.1256230789298584E-5</v>
      </c>
      <c r="J676" s="4">
        <f t="shared" si="316"/>
        <v>642.82511201212515</v>
      </c>
      <c r="K676" s="40">
        <f t="shared" si="317"/>
        <v>7.9110870116410199</v>
      </c>
      <c r="L676" s="40">
        <f t="shared" si="301"/>
        <v>0</v>
      </c>
      <c r="M676" s="10">
        <f t="shared" si="318"/>
        <v>5.0377160133137595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13.835427782838337</v>
      </c>
      <c r="Q676" s="42">
        <f t="shared" si="320"/>
        <v>0.31370987332235128</v>
      </c>
      <c r="R676" s="4">
        <f t="shared" si="321"/>
        <v>22237.746211982234</v>
      </c>
      <c r="S676">
        <f t="shared" si="302"/>
        <v>2.2237746211982234E-5</v>
      </c>
      <c r="T676" s="41">
        <f t="shared" si="303"/>
        <v>1.5756662582990159E-4</v>
      </c>
      <c r="U676" s="42">
        <f t="shared" si="322"/>
        <v>3.9906747464712719E-2</v>
      </c>
      <c r="V676" s="42">
        <f t="shared" si="323"/>
        <v>0.45139960970532528</v>
      </c>
      <c r="W676" s="42">
        <f t="shared" si="324"/>
        <v>0.44811997425506045</v>
      </c>
      <c r="X676" s="42">
        <f t="shared" si="325"/>
        <v>3.2796354502648284E-3</v>
      </c>
      <c r="Y676" s="42">
        <f t="shared" si="329"/>
        <v>2.4057345638481657E-3</v>
      </c>
      <c r="Z676" s="10">
        <f t="shared" si="326"/>
        <v>15.268046460836421</v>
      </c>
      <c r="AA676">
        <f t="shared" si="304"/>
        <v>5037163.0543073257</v>
      </c>
      <c r="AB676" s="10">
        <f t="shared" si="305"/>
        <v>5.0371630543073254</v>
      </c>
      <c r="AC676" s="10">
        <f t="shared" si="306"/>
        <v>4.9361630543073254</v>
      </c>
      <c r="AD676" s="3">
        <f t="shared" si="307"/>
        <v>715.90472143688555</v>
      </c>
      <c r="AI676" s="94">
        <f t="shared" si="308"/>
        <v>0.44811997425506045</v>
      </c>
    </row>
    <row r="677" spans="2:35">
      <c r="B677" s="39">
        <f t="shared" si="309"/>
        <v>649</v>
      </c>
      <c r="C677" s="42">
        <f t="shared" si="310"/>
        <v>4.3111031175014913</v>
      </c>
      <c r="D677" s="10">
        <f t="shared" si="311"/>
        <v>1.2288968824979332</v>
      </c>
      <c r="E677" s="40">
        <f t="shared" si="312"/>
        <v>28.622206235004132</v>
      </c>
      <c r="F677" s="40">
        <f t="shared" si="313"/>
        <v>31.08</v>
      </c>
      <c r="G677" s="3">
        <f t="shared" si="314"/>
        <v>191.9111750599927</v>
      </c>
      <c r="H677" s="3">
        <f t="shared" si="315"/>
        <v>81.256230789298584</v>
      </c>
      <c r="I677">
        <f t="shared" si="300"/>
        <v>8.1256230789298584E-5</v>
      </c>
      <c r="J677" s="4">
        <f t="shared" si="316"/>
        <v>643.4222791356292</v>
      </c>
      <c r="K677" s="40">
        <f t="shared" si="317"/>
        <v>7.9184361972690427</v>
      </c>
      <c r="L677" s="40">
        <f t="shared" si="301"/>
        <v>0</v>
      </c>
      <c r="M677" s="10">
        <f t="shared" si="318"/>
        <v>5.0371630543073254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13.834943321905049</v>
      </c>
      <c r="Q677" s="42">
        <f t="shared" si="320"/>
        <v>0.31419001159952042</v>
      </c>
      <c r="R677" s="4">
        <f t="shared" si="321"/>
        <v>22116.987091733241</v>
      </c>
      <c r="S677">
        <f t="shared" si="302"/>
        <v>2.2116987091733241E-5</v>
      </c>
      <c r="T677" s="41">
        <f t="shared" si="303"/>
        <v>1.5768738495015058E-4</v>
      </c>
      <c r="U677" s="42">
        <f t="shared" si="322"/>
        <v>3.9690039185469886E-2</v>
      </c>
      <c r="V677" s="42">
        <f t="shared" si="323"/>
        <v>0.45134555928456566</v>
      </c>
      <c r="W677" s="42">
        <f t="shared" si="324"/>
        <v>0.44806978056859781</v>
      </c>
      <c r="X677" s="42">
        <f t="shared" si="325"/>
        <v>3.2757787159678475E-3</v>
      </c>
      <c r="Y677" s="42">
        <f t="shared" si="329"/>
        <v>2.4073073905972377E-3</v>
      </c>
      <c r="Z677" s="10">
        <f t="shared" si="326"/>
        <v>15.266328320164959</v>
      </c>
      <c r="AA677">
        <f t="shared" si="304"/>
        <v>5036607.5790193547</v>
      </c>
      <c r="AB677" s="10">
        <f t="shared" si="305"/>
        <v>5.0366075790193543</v>
      </c>
      <c r="AC677" s="10">
        <f t="shared" si="306"/>
        <v>4.9356075790193543</v>
      </c>
      <c r="AD677" s="3">
        <f t="shared" si="307"/>
        <v>715.82415939367002</v>
      </c>
      <c r="AI677" s="94">
        <f t="shared" si="308"/>
        <v>0.44806978056859781</v>
      </c>
    </row>
    <row r="678" spans="2:35">
      <c r="B678" s="39">
        <f t="shared" si="309"/>
        <v>650</v>
      </c>
      <c r="C678" s="42">
        <f t="shared" si="310"/>
        <v>4.3177458033528033</v>
      </c>
      <c r="D678" s="10">
        <f t="shared" si="311"/>
        <v>1.2222541966466203</v>
      </c>
      <c r="E678" s="40">
        <f t="shared" si="312"/>
        <v>28.635491606706758</v>
      </c>
      <c r="F678" s="40">
        <f t="shared" si="313"/>
        <v>31.08</v>
      </c>
      <c r="G678" s="3">
        <f t="shared" si="314"/>
        <v>191.85803357318221</v>
      </c>
      <c r="H678" s="3">
        <f t="shared" si="315"/>
        <v>81.256230789298584</v>
      </c>
      <c r="I678">
        <f t="shared" si="300"/>
        <v>8.1256230789298584E-5</v>
      </c>
      <c r="J678" s="4">
        <f t="shared" si="316"/>
        <v>644.01972350641495</v>
      </c>
      <c r="K678" s="40">
        <f t="shared" si="317"/>
        <v>7.9257887949096464</v>
      </c>
      <c r="L678" s="40">
        <f t="shared" si="301"/>
        <v>0</v>
      </c>
      <c r="M678" s="10">
        <f t="shared" si="318"/>
        <v>5.0366075790193543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13.834456619929865</v>
      </c>
      <c r="Q678" s="42">
        <f t="shared" si="320"/>
        <v>0.31467016676815512</v>
      </c>
      <c r="R678" s="4">
        <f t="shared" si="321"/>
        <v>21996.238248063622</v>
      </c>
      <c r="S678">
        <f t="shared" si="302"/>
        <v>2.1996238248063623E-5</v>
      </c>
      <c r="T678" s="41">
        <f t="shared" si="303"/>
        <v>1.5780813379382021E-4</v>
      </c>
      <c r="U678" s="42">
        <f t="shared" si="322"/>
        <v>3.947334934806257E-2</v>
      </c>
      <c r="V678" s="42">
        <f t="shared" si="323"/>
        <v>0.45129127324290691</v>
      </c>
      <c r="W678" s="42">
        <f t="shared" si="324"/>
        <v>0.44801935847199076</v>
      </c>
      <c r="X678" s="42">
        <f t="shared" si="325"/>
        <v>3.2719147709161511E-3</v>
      </c>
      <c r="Y678" s="42">
        <f t="shared" si="329"/>
        <v>2.4088784173858253E-3</v>
      </c>
      <c r="Z678" s="10">
        <f t="shared" si="326"/>
        <v>15.264602397067048</v>
      </c>
      <c r="AA678">
        <f t="shared" si="304"/>
        <v>5036049.587671062</v>
      </c>
      <c r="AB678" s="10">
        <f t="shared" si="305"/>
        <v>5.0360495876710623</v>
      </c>
      <c r="AC678" s="10">
        <f t="shared" si="306"/>
        <v>4.9350495876710623</v>
      </c>
      <c r="AD678" s="3">
        <f t="shared" si="307"/>
        <v>715.74323243960293</v>
      </c>
      <c r="AI678" s="94">
        <f t="shared" si="308"/>
        <v>0.44801935847199076</v>
      </c>
    </row>
    <row r="679" spans="2:35">
      <c r="B679" s="39">
        <f t="shared" si="309"/>
        <v>651</v>
      </c>
      <c r="C679" s="42">
        <f t="shared" si="310"/>
        <v>4.3243884892041153</v>
      </c>
      <c r="D679" s="10">
        <f t="shared" si="311"/>
        <v>1.2156115107953074</v>
      </c>
      <c r="E679" s="40">
        <f t="shared" si="312"/>
        <v>28.648776978409384</v>
      </c>
      <c r="F679" s="40">
        <f t="shared" si="313"/>
        <v>31.08</v>
      </c>
      <c r="G679" s="3">
        <f t="shared" si="314"/>
        <v>191.80489208637172</v>
      </c>
      <c r="H679" s="3">
        <f t="shared" si="315"/>
        <v>81.256230789298584</v>
      </c>
      <c r="I679">
        <f t="shared" ref="I679:I742" si="330">H679/1000^2</f>
        <v>8.1256230789298584E-5</v>
      </c>
      <c r="J679" s="4">
        <f t="shared" si="316"/>
        <v>644.61744512448217</v>
      </c>
      <c r="K679" s="40">
        <f t="shared" si="317"/>
        <v>7.9331448045628283</v>
      </c>
      <c r="L679" s="40">
        <f t="shared" ref="L679:L742" si="331">IF((gstar-K679)&lt;0,0,gstar-K679)</f>
        <v>0</v>
      </c>
      <c r="M679" s="10">
        <f t="shared" si="318"/>
        <v>5.0360495876710623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13.833967676603123</v>
      </c>
      <c r="Q679" s="42">
        <f t="shared" si="320"/>
        <v>0.31515033890724048</v>
      </c>
      <c r="R679" s="4">
        <f t="shared" si="321"/>
        <v>21875.49972517338</v>
      </c>
      <c r="S679">
        <f t="shared" ref="S679:S742" si="332">R679/1000^3</f>
        <v>2.1875499725173381E-5</v>
      </c>
      <c r="T679" s="41">
        <f t="shared" ref="T679:T742" si="333">(vc/1000^3-S679)</f>
        <v>1.5792887231671045E-4</v>
      </c>
      <c r="U679" s="42">
        <f t="shared" si="322"/>
        <v>3.9256678031809891E-2</v>
      </c>
      <c r="V679" s="42">
        <f t="shared" si="323"/>
        <v>0.45123675160620469</v>
      </c>
      <c r="W679" s="42">
        <f t="shared" si="324"/>
        <v>0.44796870798531968</v>
      </c>
      <c r="X679" s="42">
        <f t="shared" si="325"/>
        <v>3.2680436208850083E-3</v>
      </c>
      <c r="Y679" s="42">
        <f t="shared" si="329"/>
        <v>2.4104476408818897E-3</v>
      </c>
      <c r="Z679" s="10">
        <f t="shared" si="326"/>
        <v>15.262868692229876</v>
      </c>
      <c r="AA679">
        <f t="shared" ref="AA679:AA742" si="334">Z679*rat*to+patm*1000000</f>
        <v>5035489.0804846138</v>
      </c>
      <c r="AB679" s="10">
        <f t="shared" ref="AB679:AB742" si="335">AA679/1000000</f>
        <v>5.0354890804846137</v>
      </c>
      <c r="AC679" s="10">
        <f t="shared" ref="AC679:AC742" si="336">AB679-patm</f>
        <v>4.9344890804846138</v>
      </c>
      <c r="AD679" s="3">
        <f t="shared" ref="AD679:AD742" si="337">AC679*1000000/6895</f>
        <v>715.66194060690555</v>
      </c>
      <c r="AI679" s="94">
        <f t="shared" ref="AI679:AI742" si="338">($M679-patm)*1000000*$I679/SQRT(rat*to)*SQRT(k)*(2/(k+1))^((k+1)/2/(k-1))</f>
        <v>0.44796870798531968</v>
      </c>
    </row>
    <row r="680" spans="2:35">
      <c r="B680" s="39">
        <f t="shared" ref="B680:B743" si="339">1+B679</f>
        <v>652</v>
      </c>
      <c r="C680" s="42">
        <f t="shared" ref="C680:C743" si="340">xincp+C679</f>
        <v>4.3310311750554273</v>
      </c>
      <c r="D680" s="10">
        <f t="shared" ref="D680:D743" si="341">(F680-E680)/2</f>
        <v>1.2089688249439945</v>
      </c>
      <c r="E680" s="40">
        <f t="shared" ref="E680:E743" si="342">E679+ci*2*xincp</f>
        <v>28.662062350112009</v>
      </c>
      <c r="F680" s="40">
        <f t="shared" ref="F680:F743" si="343">F679-osi*2*xincp</f>
        <v>31.08</v>
      </c>
      <c r="G680" s="3">
        <f t="shared" ref="G680:G743" si="344">G679-ei*n*2*xincp</f>
        <v>191.75175059956123</v>
      </c>
      <c r="H680" s="3">
        <f t="shared" ref="H680:H743" si="345">PI()/4*(dto+erate*(two-D680)/two)^2</f>
        <v>81.256230789298584</v>
      </c>
      <c r="I680">
        <f t="shared" si="330"/>
        <v>8.1256230789298584E-5</v>
      </c>
      <c r="J680" s="4">
        <f t="shared" ref="J680:J743" si="346">PI()/4*dc^2-PI()/4*(F680^2-E680^2)</f>
        <v>645.2154439898311</v>
      </c>
      <c r="K680" s="40">
        <f t="shared" ref="K680:K743" si="347">J680/H680</f>
        <v>7.9405042262285903</v>
      </c>
      <c r="L680" s="40">
        <f t="shared" si="331"/>
        <v>0</v>
      </c>
      <c r="M680" s="10">
        <f t="shared" ref="M680:M743" si="348">AB679</f>
        <v>5.0354890804846137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13.833476491613606</v>
      </c>
      <c r="Q680" s="42">
        <f t="shared" ref="Q680:Q743" si="350">xincp/P680+Q679</f>
        <v>0.31563052809578895</v>
      </c>
      <c r="R680" s="4">
        <f t="shared" ref="R680:R743" si="351">PI()/4*(F680^2-E680^2)*G680</f>
        <v>21754.771567262513</v>
      </c>
      <c r="S680">
        <f t="shared" si="332"/>
        <v>2.1754771567262513E-5</v>
      </c>
      <c r="T680" s="41">
        <f t="shared" si="333"/>
        <v>1.5804960047462131E-4</v>
      </c>
      <c r="U680" s="42">
        <f t="shared" ref="U680:U743" si="352">rhopgrain*R680/1000^2</f>
        <v>3.9040025316030937E-2</v>
      </c>
      <c r="V680" s="42">
        <f t="shared" ref="V680:V743" si="353">(U679-U680)/(Q680-Q679)</f>
        <v>0.4511819944007005</v>
      </c>
      <c r="W680" s="42">
        <f t="shared" ref="W680:W743" si="354">IF(V680&lt;AI680,IF(AB679&gt;pbd,AI680,0),AI680)</f>
        <v>0.44791782912875117</v>
      </c>
      <c r="X680" s="42">
        <f t="shared" ref="X680:X743" si="355">V680-W680</f>
        <v>3.2641652719493375E-3</v>
      </c>
      <c r="Y680" s="42">
        <f t="shared" si="329"/>
        <v>2.4120150577551154E-3</v>
      </c>
      <c r="Z680" s="10">
        <f t="shared" ref="Z680:Z743" si="356">Y680/T680</f>
        <v>15.261127206344458</v>
      </c>
      <c r="AA680">
        <f t="shared" si="334"/>
        <v>5034926.0576834157</v>
      </c>
      <c r="AB680" s="10">
        <f t="shared" si="335"/>
        <v>5.0349260576834158</v>
      </c>
      <c r="AC680" s="10">
        <f t="shared" si="336"/>
        <v>4.9339260576834159</v>
      </c>
      <c r="AD680" s="3">
        <f t="shared" si="337"/>
        <v>715.58028392797905</v>
      </c>
      <c r="AI680" s="94">
        <f t="shared" si="338"/>
        <v>0.44791782912875117</v>
      </c>
    </row>
    <row r="681" spans="2:35">
      <c r="B681" s="39">
        <f t="shared" si="339"/>
        <v>653</v>
      </c>
      <c r="C681" s="42">
        <f t="shared" si="340"/>
        <v>4.3376738609067393</v>
      </c>
      <c r="D681" s="10">
        <f t="shared" si="341"/>
        <v>1.2023261390926816</v>
      </c>
      <c r="E681" s="40">
        <f t="shared" si="342"/>
        <v>28.675347721814635</v>
      </c>
      <c r="F681" s="40">
        <f t="shared" si="343"/>
        <v>31.08</v>
      </c>
      <c r="G681" s="3">
        <f t="shared" si="344"/>
        <v>191.69860911275074</v>
      </c>
      <c r="H681" s="3">
        <f t="shared" si="345"/>
        <v>81.256230789298584</v>
      </c>
      <c r="I681">
        <f t="shared" si="330"/>
        <v>8.1256230789298584E-5</v>
      </c>
      <c r="J681" s="4">
        <f t="shared" si="346"/>
        <v>645.81372010246139</v>
      </c>
      <c r="K681" s="40">
        <f t="shared" si="347"/>
        <v>7.9478670599069288</v>
      </c>
      <c r="L681" s="40">
        <f t="shared" si="331"/>
        <v>0</v>
      </c>
      <c r="M681" s="10">
        <f t="shared" si="348"/>
        <v>5.0349260576834158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13.832983064648813</v>
      </c>
      <c r="Q681" s="42">
        <f t="shared" si="350"/>
        <v>0.31611073441284054</v>
      </c>
      <c r="R681" s="4">
        <f t="shared" si="351"/>
        <v>21634.053818531029</v>
      </c>
      <c r="S681">
        <f t="shared" si="332"/>
        <v>2.1634053818531029E-5</v>
      </c>
      <c r="T681" s="41">
        <f t="shared" si="333"/>
        <v>1.5817031822335279E-4</v>
      </c>
      <c r="U681" s="42">
        <f t="shared" si="352"/>
        <v>3.8823391280044854E-2</v>
      </c>
      <c r="V681" s="42">
        <f t="shared" si="353"/>
        <v>0.45112700165251823</v>
      </c>
      <c r="W681" s="42">
        <f t="shared" si="354"/>
        <v>0.44786672192256438</v>
      </c>
      <c r="X681" s="42">
        <f t="shared" si="355"/>
        <v>3.2602797299538522E-3</v>
      </c>
      <c r="Y681" s="42">
        <f t="shared" si="329"/>
        <v>2.4135806646767943E-3</v>
      </c>
      <c r="Z681" s="10">
        <f t="shared" si="356"/>
        <v>15.259377940104853</v>
      </c>
      <c r="AA681">
        <f t="shared" si="334"/>
        <v>5034360.5194918578</v>
      </c>
      <c r="AB681" s="10">
        <f t="shared" si="335"/>
        <v>5.0343605194918579</v>
      </c>
      <c r="AC681" s="10">
        <f t="shared" si="336"/>
        <v>4.9333605194918579</v>
      </c>
      <c r="AD681" s="3">
        <f t="shared" si="337"/>
        <v>715.49826243536734</v>
      </c>
      <c r="AI681" s="94">
        <f t="shared" si="338"/>
        <v>0.44786672192256438</v>
      </c>
    </row>
    <row r="682" spans="2:35">
      <c r="B682" s="39">
        <f t="shared" si="339"/>
        <v>654</v>
      </c>
      <c r="C682" s="42">
        <f t="shared" si="340"/>
        <v>4.3443165467580513</v>
      </c>
      <c r="D682" s="10">
        <f t="shared" si="341"/>
        <v>1.1956834532413687</v>
      </c>
      <c r="E682" s="40">
        <f t="shared" si="342"/>
        <v>28.688633093517261</v>
      </c>
      <c r="F682" s="40">
        <f t="shared" si="343"/>
        <v>31.08</v>
      </c>
      <c r="G682" s="3">
        <f t="shared" si="344"/>
        <v>191.64546762594026</v>
      </c>
      <c r="H682" s="3">
        <f t="shared" si="345"/>
        <v>81.256230789298584</v>
      </c>
      <c r="I682">
        <f t="shared" si="330"/>
        <v>8.1256230789298584E-5</v>
      </c>
      <c r="J682" s="4">
        <f t="shared" si="346"/>
        <v>646.41227346237338</v>
      </c>
      <c r="K682" s="40">
        <f t="shared" si="347"/>
        <v>7.9552333055978472</v>
      </c>
      <c r="L682" s="40">
        <f t="shared" si="331"/>
        <v>0</v>
      </c>
      <c r="M682" s="10">
        <f t="shared" si="348"/>
        <v>5.0343605194918579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13.832487395394715</v>
      </c>
      <c r="Q682" s="42">
        <f t="shared" si="350"/>
        <v>0.316590957937463</v>
      </c>
      <c r="R682" s="4">
        <f t="shared" si="351"/>
        <v>21513.346523178916</v>
      </c>
      <c r="S682">
        <f t="shared" si="332"/>
        <v>2.1513346523178914E-5</v>
      </c>
      <c r="T682" s="41">
        <f t="shared" si="333"/>
        <v>1.5829102551870493E-4</v>
      </c>
      <c r="U682" s="42">
        <f t="shared" si="352"/>
        <v>3.8606776003170723E-2</v>
      </c>
      <c r="V682" s="42">
        <f t="shared" si="353"/>
        <v>0.45107177338808935</v>
      </c>
      <c r="W682" s="42">
        <f t="shared" si="354"/>
        <v>0.44781538638712798</v>
      </c>
      <c r="X682" s="42">
        <f t="shared" si="355"/>
        <v>3.2563870009613693E-3</v>
      </c>
      <c r="Y682" s="42">
        <f t="shared" si="329"/>
        <v>2.4151444583199308E-3</v>
      </c>
      <c r="Z682" s="10">
        <f t="shared" si="356"/>
        <v>15.257620894208801</v>
      </c>
      <c r="AA682">
        <f t="shared" si="334"/>
        <v>5033792.4661355196</v>
      </c>
      <c r="AB682" s="10">
        <f t="shared" si="335"/>
        <v>5.0337924661355196</v>
      </c>
      <c r="AC682" s="10">
        <f t="shared" si="336"/>
        <v>4.9327924661355196</v>
      </c>
      <c r="AD682" s="3">
        <f t="shared" si="337"/>
        <v>715.41587616178674</v>
      </c>
      <c r="AI682" s="94">
        <f t="shared" si="338"/>
        <v>0.44781538638712798</v>
      </c>
    </row>
    <row r="683" spans="2:35">
      <c r="B683" s="39">
        <f t="shared" si="339"/>
        <v>655</v>
      </c>
      <c r="C683" s="42">
        <f t="shared" si="340"/>
        <v>4.3509592326093633</v>
      </c>
      <c r="D683" s="10">
        <f t="shared" si="341"/>
        <v>1.1890407673900558</v>
      </c>
      <c r="E683" s="40">
        <f t="shared" si="342"/>
        <v>28.701918465219887</v>
      </c>
      <c r="F683" s="40">
        <f t="shared" si="343"/>
        <v>31.08</v>
      </c>
      <c r="G683" s="3">
        <f t="shared" si="344"/>
        <v>191.59232613912977</v>
      </c>
      <c r="H683" s="3">
        <f t="shared" si="345"/>
        <v>81.256230789298584</v>
      </c>
      <c r="I683">
        <f t="shared" si="330"/>
        <v>8.1256230789298584E-5</v>
      </c>
      <c r="J683" s="4">
        <f t="shared" si="346"/>
        <v>647.01110406956684</v>
      </c>
      <c r="K683" s="40">
        <f t="shared" si="347"/>
        <v>7.962602963301344</v>
      </c>
      <c r="L683" s="40">
        <f t="shared" si="331"/>
        <v>0</v>
      </c>
      <c r="M683" s="10">
        <f t="shared" si="348"/>
        <v>5.0337924661355196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13.831989483535951</v>
      </c>
      <c r="Q683" s="42">
        <f t="shared" si="350"/>
        <v>0.31707119874875184</v>
      </c>
      <c r="R683" s="4">
        <f t="shared" si="351"/>
        <v>21392.649725406169</v>
      </c>
      <c r="S683">
        <f t="shared" si="332"/>
        <v>2.1392649725406168E-5</v>
      </c>
      <c r="T683" s="41">
        <f t="shared" si="333"/>
        <v>1.5841172231647767E-4</v>
      </c>
      <c r="U683" s="42">
        <f t="shared" si="352"/>
        <v>3.8390179564727636E-2</v>
      </c>
      <c r="V683" s="42">
        <f t="shared" si="353"/>
        <v>0.45101630963391354</v>
      </c>
      <c r="W683" s="42">
        <f t="shared" si="354"/>
        <v>0.4477638225429183</v>
      </c>
      <c r="X683" s="42">
        <f t="shared" si="355"/>
        <v>3.2524870909952375E-3</v>
      </c>
      <c r="Y683" s="42">
        <f t="shared" si="329"/>
        <v>2.4167064353592168E-3</v>
      </c>
      <c r="Z683" s="10">
        <f t="shared" si="356"/>
        <v>15.255856069357538</v>
      </c>
      <c r="AA683">
        <f t="shared" si="334"/>
        <v>5033221.897841109</v>
      </c>
      <c r="AB683" s="10">
        <f t="shared" si="335"/>
        <v>5.0332218978411092</v>
      </c>
      <c r="AC683" s="10">
        <f t="shared" si="336"/>
        <v>4.9322218978411092</v>
      </c>
      <c r="AD683" s="3">
        <f t="shared" si="337"/>
        <v>715.33312514011732</v>
      </c>
      <c r="AI683" s="94">
        <f t="shared" si="338"/>
        <v>0.4477638225429183</v>
      </c>
    </row>
    <row r="684" spans="2:35">
      <c r="B684" s="39">
        <f t="shared" si="339"/>
        <v>656</v>
      </c>
      <c r="C684" s="42">
        <f t="shared" si="340"/>
        <v>4.3576019184606753</v>
      </c>
      <c r="D684" s="10">
        <f t="shared" si="341"/>
        <v>1.1823980815387429</v>
      </c>
      <c r="E684" s="40">
        <f t="shared" si="342"/>
        <v>28.715203836922512</v>
      </c>
      <c r="F684" s="40">
        <f t="shared" si="343"/>
        <v>31.08</v>
      </c>
      <c r="G684" s="3">
        <f t="shared" si="344"/>
        <v>191.53918465231928</v>
      </c>
      <c r="H684" s="3">
        <f t="shared" si="345"/>
        <v>81.256230789298584</v>
      </c>
      <c r="I684">
        <f t="shared" si="330"/>
        <v>8.1256230789298584E-5</v>
      </c>
      <c r="J684" s="4">
        <f t="shared" si="346"/>
        <v>647.61021192404189</v>
      </c>
      <c r="K684" s="40">
        <f t="shared" si="347"/>
        <v>7.9699760330174199</v>
      </c>
      <c r="L684" s="40">
        <f t="shared" si="331"/>
        <v>0</v>
      </c>
      <c r="M684" s="10">
        <f t="shared" si="348"/>
        <v>5.0332218978411092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13.831489328755756</v>
      </c>
      <c r="Q684" s="42">
        <f t="shared" si="350"/>
        <v>0.31755145692583053</v>
      </c>
      <c r="R684" s="4">
        <f t="shared" si="351"/>
        <v>21271.963469412804</v>
      </c>
      <c r="S684">
        <f t="shared" si="332"/>
        <v>2.1271963469412803E-5</v>
      </c>
      <c r="T684" s="41">
        <f t="shared" si="333"/>
        <v>1.5853240857247104E-4</v>
      </c>
      <c r="U684" s="42">
        <f t="shared" si="352"/>
        <v>3.8173602044034742E-2</v>
      </c>
      <c r="V684" s="42">
        <f t="shared" si="353"/>
        <v>0.45096061041643692</v>
      </c>
      <c r="W684" s="42">
        <f t="shared" si="354"/>
        <v>0.44771203041051433</v>
      </c>
      <c r="X684" s="42">
        <f t="shared" si="355"/>
        <v>3.2485800059225967E-3</v>
      </c>
      <c r="Y684" s="42">
        <f t="shared" si="329"/>
        <v>2.4182665924709556E-3</v>
      </c>
      <c r="Z684" s="10">
        <f t="shared" si="356"/>
        <v>15.254083466255269</v>
      </c>
      <c r="AA684">
        <f t="shared" si="334"/>
        <v>5032648.8148362981</v>
      </c>
      <c r="AB684" s="10">
        <f t="shared" si="335"/>
        <v>5.032648814836298</v>
      </c>
      <c r="AC684" s="10">
        <f t="shared" si="336"/>
        <v>4.931648814836298</v>
      </c>
      <c r="AD684" s="3">
        <f t="shared" si="337"/>
        <v>715.25000940337895</v>
      </c>
      <c r="AI684" s="94">
        <f t="shared" si="338"/>
        <v>0.44771203041051433</v>
      </c>
    </row>
    <row r="685" spans="2:35">
      <c r="B685" s="39">
        <f t="shared" si="339"/>
        <v>657</v>
      </c>
      <c r="C685" s="42">
        <f t="shared" si="340"/>
        <v>4.3642446043119874</v>
      </c>
      <c r="D685" s="10">
        <f t="shared" si="341"/>
        <v>1.17575539568743</v>
      </c>
      <c r="E685" s="40">
        <f t="shared" si="342"/>
        <v>28.728489208625138</v>
      </c>
      <c r="F685" s="40">
        <f t="shared" si="343"/>
        <v>31.08</v>
      </c>
      <c r="G685" s="3">
        <f t="shared" si="344"/>
        <v>191.48604316550879</v>
      </c>
      <c r="H685" s="3">
        <f t="shared" si="345"/>
        <v>81.256230789298584</v>
      </c>
      <c r="I685">
        <f t="shared" si="330"/>
        <v>8.1256230789298584E-5</v>
      </c>
      <c r="J685" s="4">
        <f t="shared" si="346"/>
        <v>648.20959702579853</v>
      </c>
      <c r="K685" s="40">
        <f t="shared" si="347"/>
        <v>7.9773525147460749</v>
      </c>
      <c r="L685" s="40">
        <f t="shared" si="331"/>
        <v>0</v>
      </c>
      <c r="M685" s="10">
        <f t="shared" si="348"/>
        <v>5.032648814836298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13.83098693073584</v>
      </c>
      <c r="Q685" s="42">
        <f t="shared" si="350"/>
        <v>0.31803173254785072</v>
      </c>
      <c r="R685" s="4">
        <f t="shared" si="351"/>
        <v>21151.287799398804</v>
      </c>
      <c r="S685">
        <f t="shared" si="332"/>
        <v>2.1151287799398806E-5</v>
      </c>
      <c r="T685" s="41">
        <f t="shared" si="333"/>
        <v>1.5865308424248503E-4</v>
      </c>
      <c r="U685" s="42">
        <f t="shared" si="352"/>
        <v>3.795704352041112E-2</v>
      </c>
      <c r="V685" s="42">
        <f t="shared" si="353"/>
        <v>0.45090467576245125</v>
      </c>
      <c r="W685" s="42">
        <f t="shared" si="354"/>
        <v>0.44766001001058264</v>
      </c>
      <c r="X685" s="42">
        <f t="shared" si="355"/>
        <v>3.2446657518686028E-3</v>
      </c>
      <c r="Y685" s="42">
        <f t="shared" si="329"/>
        <v>2.4198249263331817E-3</v>
      </c>
      <c r="Z685" s="10">
        <f t="shared" si="356"/>
        <v>15.252303085609899</v>
      </c>
      <c r="AA685">
        <f t="shared" si="334"/>
        <v>5032073.2173499521</v>
      </c>
      <c r="AB685" s="10">
        <f t="shared" si="335"/>
        <v>5.0320732173499518</v>
      </c>
      <c r="AC685" s="10">
        <f t="shared" si="336"/>
        <v>4.9310732173499519</v>
      </c>
      <c r="AD685" s="3">
        <f t="shared" si="337"/>
        <v>715.16652898476457</v>
      </c>
      <c r="AI685" s="94">
        <f t="shared" si="338"/>
        <v>0.44766001001058264</v>
      </c>
    </row>
    <row r="686" spans="2:35">
      <c r="B686" s="39">
        <f t="shared" si="339"/>
        <v>658</v>
      </c>
      <c r="C686" s="42">
        <f t="shared" si="340"/>
        <v>4.3708872901632994</v>
      </c>
      <c r="D686" s="10">
        <f t="shared" si="341"/>
        <v>1.1691127098361171</v>
      </c>
      <c r="E686" s="40">
        <f t="shared" si="342"/>
        <v>28.741774580327764</v>
      </c>
      <c r="F686" s="40">
        <f t="shared" si="343"/>
        <v>31.08</v>
      </c>
      <c r="G686" s="3">
        <f t="shared" si="344"/>
        <v>191.4329016786983</v>
      </c>
      <c r="H686" s="3">
        <f t="shared" si="345"/>
        <v>81.256230789298584</v>
      </c>
      <c r="I686">
        <f t="shared" si="330"/>
        <v>8.1256230789298584E-5</v>
      </c>
      <c r="J686" s="4">
        <f t="shared" si="346"/>
        <v>648.80925937483676</v>
      </c>
      <c r="K686" s="40">
        <f t="shared" si="347"/>
        <v>7.9847324084873099</v>
      </c>
      <c r="L686" s="40">
        <f t="shared" si="331"/>
        <v>0</v>
      </c>
      <c r="M686" s="10">
        <f t="shared" si="348"/>
        <v>5.0320732173499518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13.83048228915656</v>
      </c>
      <c r="Q686" s="42">
        <f t="shared" si="350"/>
        <v>0.31851202569399212</v>
      </c>
      <c r="R686" s="4">
        <f t="shared" si="351"/>
        <v>21030.622759564165</v>
      </c>
      <c r="S686">
        <f t="shared" si="332"/>
        <v>2.1030622759564166E-5</v>
      </c>
      <c r="T686" s="41">
        <f t="shared" si="333"/>
        <v>1.5877374928231967E-4</v>
      </c>
      <c r="U686" s="42">
        <f t="shared" si="352"/>
        <v>3.7740504073175869E-2</v>
      </c>
      <c r="V686" s="42">
        <f t="shared" si="353"/>
        <v>0.45084850569885454</v>
      </c>
      <c r="W686" s="42">
        <f t="shared" si="354"/>
        <v>0.44760776136389785</v>
      </c>
      <c r="X686" s="42">
        <f t="shared" si="355"/>
        <v>3.2407443349566911E-3</v>
      </c>
      <c r="Y686" s="42">
        <f t="shared" si="329"/>
        <v>2.4213814336256582E-3</v>
      </c>
      <c r="Z686" s="10">
        <f t="shared" si="356"/>
        <v>15.250514928132974</v>
      </c>
      <c r="AA686">
        <f t="shared" si="334"/>
        <v>5031495.1056121131</v>
      </c>
      <c r="AB686" s="10">
        <f t="shared" si="335"/>
        <v>5.0314951056121133</v>
      </c>
      <c r="AC686" s="10">
        <f t="shared" si="336"/>
        <v>4.9304951056121133</v>
      </c>
      <c r="AD686" s="3">
        <f t="shared" si="337"/>
        <v>715.08268391763784</v>
      </c>
      <c r="AI686" s="94">
        <f t="shared" si="338"/>
        <v>0.44760776136389785</v>
      </c>
    </row>
    <row r="687" spans="2:35">
      <c r="B687" s="39">
        <f t="shared" si="339"/>
        <v>659</v>
      </c>
      <c r="C687" s="42">
        <f t="shared" si="340"/>
        <v>4.3775299760146114</v>
      </c>
      <c r="D687" s="10">
        <f t="shared" si="341"/>
        <v>1.1624700239848043</v>
      </c>
      <c r="E687" s="40">
        <f t="shared" si="342"/>
        <v>28.75505995203039</v>
      </c>
      <c r="F687" s="40">
        <f t="shared" si="343"/>
        <v>31.08</v>
      </c>
      <c r="G687" s="3">
        <f t="shared" si="344"/>
        <v>191.37976019188781</v>
      </c>
      <c r="H687" s="3">
        <f t="shared" si="345"/>
        <v>81.256230789298584</v>
      </c>
      <c r="I687">
        <f t="shared" si="330"/>
        <v>8.1256230789298584E-5</v>
      </c>
      <c r="J687" s="4">
        <f t="shared" si="346"/>
        <v>649.40919897115646</v>
      </c>
      <c r="K687" s="40">
        <f t="shared" si="347"/>
        <v>7.9921157142411214</v>
      </c>
      <c r="L687" s="40">
        <f t="shared" si="331"/>
        <v>0</v>
      </c>
      <c r="M687" s="10">
        <f t="shared" si="348"/>
        <v>5.0314951056121133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13.829975403696924</v>
      </c>
      <c r="Q687" s="42">
        <f t="shared" si="350"/>
        <v>0.31899233644346286</v>
      </c>
      <c r="R687" s="4">
        <f t="shared" si="351"/>
        <v>20909.968394108906</v>
      </c>
      <c r="S687">
        <f t="shared" si="332"/>
        <v>2.0909968394108906E-5</v>
      </c>
      <c r="T687" s="41">
        <f t="shared" si="333"/>
        <v>1.5889440364777493E-4</v>
      </c>
      <c r="U687" s="42">
        <f t="shared" si="352"/>
        <v>3.7523983781648139E-2</v>
      </c>
      <c r="V687" s="42">
        <f t="shared" si="353"/>
        <v>0.45079210025241656</v>
      </c>
      <c r="W687" s="42">
        <f t="shared" si="354"/>
        <v>0.44755528449134169</v>
      </c>
      <c r="X687" s="42">
        <f t="shared" si="355"/>
        <v>3.2368157610748738E-3</v>
      </c>
      <c r="Y687" s="42">
        <f t="shared" si="329"/>
        <v>2.4229361110297588E-3</v>
      </c>
      <c r="Z687" s="10">
        <f t="shared" si="356"/>
        <v>15.248718994538914</v>
      </c>
      <c r="AA687">
        <f t="shared" si="334"/>
        <v>5030914.479853753</v>
      </c>
      <c r="AB687" s="10">
        <f t="shared" si="335"/>
        <v>5.0309144798537533</v>
      </c>
      <c r="AC687" s="10">
        <f t="shared" si="336"/>
        <v>4.9299144798537533</v>
      </c>
      <c r="AD687" s="3">
        <f t="shared" si="337"/>
        <v>714.99847423549716</v>
      </c>
      <c r="AI687" s="94">
        <f t="shared" si="338"/>
        <v>0.44755528449134169</v>
      </c>
    </row>
    <row r="688" spans="2:35">
      <c r="B688" s="39">
        <f t="shared" si="339"/>
        <v>660</v>
      </c>
      <c r="C688" s="42">
        <f t="shared" si="340"/>
        <v>4.3841726618659234</v>
      </c>
      <c r="D688" s="10">
        <f t="shared" si="341"/>
        <v>1.1558273381334914</v>
      </c>
      <c r="E688" s="40">
        <f t="shared" si="342"/>
        <v>28.768345323733016</v>
      </c>
      <c r="F688" s="40">
        <f t="shared" si="343"/>
        <v>31.08</v>
      </c>
      <c r="G688" s="3">
        <f t="shared" si="344"/>
        <v>191.32661870507732</v>
      </c>
      <c r="H688" s="3">
        <f t="shared" si="345"/>
        <v>81.256230789298584</v>
      </c>
      <c r="I688">
        <f t="shared" si="330"/>
        <v>8.1256230789298584E-5</v>
      </c>
      <c r="J688" s="4">
        <f t="shared" si="346"/>
        <v>650.00941581475786</v>
      </c>
      <c r="K688" s="40">
        <f t="shared" si="347"/>
        <v>7.9995024320075139</v>
      </c>
      <c r="L688" s="40">
        <f t="shared" si="331"/>
        <v>0</v>
      </c>
      <c r="M688" s="10">
        <f t="shared" si="348"/>
        <v>5.0309144798537533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13.829466274034363</v>
      </c>
      <c r="Q688" s="42">
        <f t="shared" si="350"/>
        <v>0.31947266487549963</v>
      </c>
      <c r="R688" s="4">
        <f t="shared" si="351"/>
        <v>20789.324747232986</v>
      </c>
      <c r="S688">
        <f t="shared" si="332"/>
        <v>2.0789324747232984E-5</v>
      </c>
      <c r="T688" s="41">
        <f t="shared" si="333"/>
        <v>1.5901504729465084E-4</v>
      </c>
      <c r="U688" s="42">
        <f t="shared" si="352"/>
        <v>3.7307482725146952E-2</v>
      </c>
      <c r="V688" s="42">
        <f t="shared" si="353"/>
        <v>0.45073545945040627</v>
      </c>
      <c r="W688" s="42">
        <f t="shared" si="354"/>
        <v>0.44750257941387994</v>
      </c>
      <c r="X688" s="42">
        <f t="shared" si="355"/>
        <v>3.232880036526331E-3</v>
      </c>
      <c r="Y688" s="42">
        <f t="shared" si="329"/>
        <v>2.4244889552286664E-3</v>
      </c>
      <c r="Z688" s="10">
        <f t="shared" si="356"/>
        <v>15.246915285546216</v>
      </c>
      <c r="AA688">
        <f t="shared" si="334"/>
        <v>5030331.340307164</v>
      </c>
      <c r="AB688" s="10">
        <f t="shared" si="335"/>
        <v>5.0303313403071641</v>
      </c>
      <c r="AC688" s="10">
        <f t="shared" si="336"/>
        <v>4.9293313403071641</v>
      </c>
      <c r="AD688" s="3">
        <f t="shared" si="337"/>
        <v>714.91389997203248</v>
      </c>
      <c r="AI688" s="94">
        <f t="shared" si="338"/>
        <v>0.44750257941387994</v>
      </c>
    </row>
    <row r="689" spans="2:35">
      <c r="B689" s="39">
        <f t="shared" si="339"/>
        <v>661</v>
      </c>
      <c r="C689" s="42">
        <f t="shared" si="340"/>
        <v>4.3908153477172354</v>
      </c>
      <c r="D689" s="10">
        <f t="shared" si="341"/>
        <v>1.1491846522821785</v>
      </c>
      <c r="E689" s="40">
        <f t="shared" si="342"/>
        <v>28.781630695435641</v>
      </c>
      <c r="F689" s="40">
        <f t="shared" si="343"/>
        <v>31.08</v>
      </c>
      <c r="G689" s="3">
        <f t="shared" si="344"/>
        <v>191.27347721826683</v>
      </c>
      <c r="H689" s="3">
        <f t="shared" si="345"/>
        <v>81.256230789298584</v>
      </c>
      <c r="I689">
        <f t="shared" si="330"/>
        <v>8.1256230789298584E-5</v>
      </c>
      <c r="J689" s="4">
        <f t="shared" si="346"/>
        <v>650.60990990564062</v>
      </c>
      <c r="K689" s="40">
        <f t="shared" si="347"/>
        <v>8.0068925617864828</v>
      </c>
      <c r="L689" s="40">
        <f t="shared" si="331"/>
        <v>0</v>
      </c>
      <c r="M689" s="10">
        <f t="shared" si="348"/>
        <v>5.0303313403071641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13.82895489984508</v>
      </c>
      <c r="Q689" s="42">
        <f t="shared" si="350"/>
        <v>0.31995301106936758</v>
      </c>
      <c r="R689" s="4">
        <f t="shared" si="351"/>
        <v>20668.691863136461</v>
      </c>
      <c r="S689">
        <f t="shared" si="332"/>
        <v>2.0668691863136459E-5</v>
      </c>
      <c r="T689" s="41">
        <f t="shared" si="333"/>
        <v>1.5913568017874736E-4</v>
      </c>
      <c r="U689" s="42">
        <f t="shared" si="352"/>
        <v>3.7091000982991534E-2</v>
      </c>
      <c r="V689" s="42">
        <f t="shared" si="353"/>
        <v>0.45067858331970806</v>
      </c>
      <c r="W689" s="42">
        <f t="shared" si="354"/>
        <v>0.44744964615259863</v>
      </c>
      <c r="X689" s="42">
        <f t="shared" si="355"/>
        <v>3.2289371671094247E-3</v>
      </c>
      <c r="Y689" s="42">
        <f t="shared" si="329"/>
        <v>2.4260399629071261E-3</v>
      </c>
      <c r="Z689" s="10">
        <f t="shared" si="356"/>
        <v>15.245103801875883</v>
      </c>
      <c r="AA689">
        <f t="shared" si="334"/>
        <v>5029745.687205445</v>
      </c>
      <c r="AB689" s="10">
        <f t="shared" si="335"/>
        <v>5.0297456872054447</v>
      </c>
      <c r="AC689" s="10">
        <f t="shared" si="336"/>
        <v>4.9287456872054447</v>
      </c>
      <c r="AD689" s="3">
        <f t="shared" si="337"/>
        <v>714.82896116105076</v>
      </c>
      <c r="AI689" s="94">
        <f t="shared" si="338"/>
        <v>0.44744964615259863</v>
      </c>
    </row>
    <row r="690" spans="2:35">
      <c r="B690" s="39">
        <f t="shared" si="339"/>
        <v>662</v>
      </c>
      <c r="C690" s="42">
        <f t="shared" si="340"/>
        <v>4.3974580335685474</v>
      </c>
      <c r="D690" s="10">
        <f t="shared" si="341"/>
        <v>1.1425419664308656</v>
      </c>
      <c r="E690" s="40">
        <f t="shared" si="342"/>
        <v>28.794916067138267</v>
      </c>
      <c r="F690" s="40">
        <f t="shared" si="343"/>
        <v>31.08</v>
      </c>
      <c r="G690" s="3">
        <f t="shared" si="344"/>
        <v>191.22033573145634</v>
      </c>
      <c r="H690" s="3">
        <f t="shared" si="345"/>
        <v>81.256230789298584</v>
      </c>
      <c r="I690">
        <f t="shared" si="330"/>
        <v>8.1256230789298584E-5</v>
      </c>
      <c r="J690" s="4">
        <f t="shared" si="346"/>
        <v>651.21068124380508</v>
      </c>
      <c r="K690" s="40">
        <f t="shared" si="347"/>
        <v>8.0142861035780317</v>
      </c>
      <c r="L690" s="40">
        <f t="shared" si="331"/>
        <v>0</v>
      </c>
      <c r="M690" s="10">
        <f t="shared" si="348"/>
        <v>5.0297456872054447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13.828441280803593</v>
      </c>
      <c r="Q690" s="42">
        <f t="shared" si="350"/>
        <v>0.32043337510436071</v>
      </c>
      <c r="R690" s="4">
        <f t="shared" si="351"/>
        <v>20548.069786019267</v>
      </c>
      <c r="S690">
        <f t="shared" si="332"/>
        <v>2.0548069786019266E-5</v>
      </c>
      <c r="T690" s="41">
        <f t="shared" si="333"/>
        <v>1.5925630225586458E-4</v>
      </c>
      <c r="U690" s="42">
        <f t="shared" si="352"/>
        <v>3.6874538634500874E-2</v>
      </c>
      <c r="V690" s="42">
        <f t="shared" si="353"/>
        <v>0.45062147188799456</v>
      </c>
      <c r="W690" s="42">
        <f t="shared" si="354"/>
        <v>0.44739648472865667</v>
      </c>
      <c r="X690" s="42">
        <f t="shared" si="355"/>
        <v>3.2249871593378887E-3</v>
      </c>
      <c r="Y690" s="42">
        <f t="shared" si="329"/>
        <v>2.4275891307517865E-3</v>
      </c>
      <c r="Z690" s="10">
        <f t="shared" si="356"/>
        <v>15.243284544253514</v>
      </c>
      <c r="AA690">
        <f t="shared" si="334"/>
        <v>5029157.5207831832</v>
      </c>
      <c r="AB690" s="10">
        <f t="shared" si="335"/>
        <v>5.0291575207831833</v>
      </c>
      <c r="AC690" s="10">
        <f t="shared" si="336"/>
        <v>4.9281575207831834</v>
      </c>
      <c r="AD690" s="3">
        <f t="shared" si="337"/>
        <v>714.74365783657481</v>
      </c>
      <c r="AI690" s="94">
        <f t="shared" si="338"/>
        <v>0.44739648472865667</v>
      </c>
    </row>
    <row r="691" spans="2:35">
      <c r="B691" s="39">
        <f t="shared" si="339"/>
        <v>663</v>
      </c>
      <c r="C691" s="42">
        <f t="shared" si="340"/>
        <v>4.4041007194198594</v>
      </c>
      <c r="D691" s="10">
        <f t="shared" si="341"/>
        <v>1.1358992805795527</v>
      </c>
      <c r="E691" s="40">
        <f t="shared" si="342"/>
        <v>28.808201438840893</v>
      </c>
      <c r="F691" s="40">
        <f t="shared" si="343"/>
        <v>31.08</v>
      </c>
      <c r="G691" s="3">
        <f t="shared" si="344"/>
        <v>191.16719424464586</v>
      </c>
      <c r="H691" s="3">
        <f t="shared" si="345"/>
        <v>81.256230789298584</v>
      </c>
      <c r="I691">
        <f t="shared" si="330"/>
        <v>8.1256230789298584E-5</v>
      </c>
      <c r="J691" s="4">
        <f t="shared" si="346"/>
        <v>651.81172982925102</v>
      </c>
      <c r="K691" s="40">
        <f t="shared" si="347"/>
        <v>8.0216830573821589</v>
      </c>
      <c r="L691" s="40">
        <f t="shared" si="331"/>
        <v>0</v>
      </c>
      <c r="M691" s="10">
        <f t="shared" si="348"/>
        <v>5.0291575207831833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13.827925416583334</v>
      </c>
      <c r="Q691" s="42">
        <f t="shared" si="350"/>
        <v>0.3209137570598018</v>
      </c>
      <c r="R691" s="4">
        <f t="shared" si="351"/>
        <v>20427.45856008145</v>
      </c>
      <c r="S691">
        <f t="shared" si="332"/>
        <v>2.042745856008145E-5</v>
      </c>
      <c r="T691" s="41">
        <f t="shared" si="333"/>
        <v>1.5937691348180238E-4</v>
      </c>
      <c r="U691" s="42">
        <f t="shared" si="352"/>
        <v>3.6658095758994161E-2</v>
      </c>
      <c r="V691" s="42">
        <f t="shared" si="353"/>
        <v>0.45056412518237487</v>
      </c>
      <c r="W691" s="42">
        <f t="shared" si="354"/>
        <v>0.44734309516334825</v>
      </c>
      <c r="X691" s="42">
        <f t="shared" si="355"/>
        <v>3.2210300190266272E-3</v>
      </c>
      <c r="Y691" s="42">
        <f t="shared" si="329"/>
        <v>2.4291364554508612E-3</v>
      </c>
      <c r="Z691" s="10">
        <f t="shared" si="356"/>
        <v>15.24145751340717</v>
      </c>
      <c r="AA691">
        <f t="shared" si="334"/>
        <v>5028566.841275759</v>
      </c>
      <c r="AB691" s="10">
        <f t="shared" si="335"/>
        <v>5.0285668412757589</v>
      </c>
      <c r="AC691" s="10">
        <f t="shared" si="336"/>
        <v>4.9275668412757589</v>
      </c>
      <c r="AD691" s="3">
        <f t="shared" si="337"/>
        <v>714.65799003274242</v>
      </c>
      <c r="AI691" s="94">
        <f t="shared" si="338"/>
        <v>0.44734309516334825</v>
      </c>
    </row>
    <row r="692" spans="2:35">
      <c r="B692" s="39">
        <f t="shared" si="339"/>
        <v>664</v>
      </c>
      <c r="C692" s="42">
        <f t="shared" si="340"/>
        <v>4.4107434052711714</v>
      </c>
      <c r="D692" s="10">
        <f t="shared" si="341"/>
        <v>1.1292565947282398</v>
      </c>
      <c r="E692" s="40">
        <f t="shared" si="342"/>
        <v>28.821486810543519</v>
      </c>
      <c r="F692" s="40">
        <f t="shared" si="343"/>
        <v>31.08</v>
      </c>
      <c r="G692" s="3">
        <f t="shared" si="344"/>
        <v>191.11405275783537</v>
      </c>
      <c r="H692" s="3">
        <f t="shared" si="345"/>
        <v>81.256230789298584</v>
      </c>
      <c r="I692">
        <f t="shared" si="330"/>
        <v>8.1256230789298584E-5</v>
      </c>
      <c r="J692" s="4">
        <f t="shared" si="346"/>
        <v>652.41305566197855</v>
      </c>
      <c r="K692" s="40">
        <f t="shared" si="347"/>
        <v>8.0290834231988661</v>
      </c>
      <c r="L692" s="40">
        <f t="shared" si="331"/>
        <v>0</v>
      </c>
      <c r="M692" s="10">
        <f t="shared" si="348"/>
        <v>5.0285668412757589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13.827407306856031</v>
      </c>
      <c r="Q692" s="42">
        <f t="shared" si="350"/>
        <v>0.32139415701504276</v>
      </c>
      <c r="R692" s="4">
        <f t="shared" si="351"/>
        <v>20306.858229522979</v>
      </c>
      <c r="S692">
        <f t="shared" si="332"/>
        <v>2.030685822952298E-5</v>
      </c>
      <c r="T692" s="41">
        <f t="shared" si="333"/>
        <v>1.5949751381236086E-4</v>
      </c>
      <c r="U692" s="42">
        <f t="shared" si="352"/>
        <v>3.6441672435790461E-2</v>
      </c>
      <c r="V692" s="42">
        <f t="shared" si="353"/>
        <v>0.45050654323051553</v>
      </c>
      <c r="W692" s="42">
        <f t="shared" si="354"/>
        <v>0.44728947747803965</v>
      </c>
      <c r="X692" s="42">
        <f t="shared" si="355"/>
        <v>3.2170657524758783E-3</v>
      </c>
      <c r="Y692" s="42">
        <f t="shared" si="329"/>
        <v>2.430681933694358E-3</v>
      </c>
      <c r="Z692" s="10">
        <f t="shared" si="356"/>
        <v>15.239622710068746</v>
      </c>
      <c r="AA692">
        <f t="shared" si="334"/>
        <v>5027973.6489197975</v>
      </c>
      <c r="AB692" s="10">
        <f t="shared" si="335"/>
        <v>5.0279736489197973</v>
      </c>
      <c r="AC692" s="10">
        <f t="shared" si="336"/>
        <v>4.9269736489197973</v>
      </c>
      <c r="AD692" s="3">
        <f t="shared" si="337"/>
        <v>714.57195778387199</v>
      </c>
      <c r="AI692" s="94">
        <f t="shared" si="338"/>
        <v>0.44728947747803965</v>
      </c>
    </row>
    <row r="693" spans="2:35">
      <c r="B693" s="39">
        <f t="shared" si="339"/>
        <v>665</v>
      </c>
      <c r="C693" s="42">
        <f t="shared" si="340"/>
        <v>4.4173860911224834</v>
      </c>
      <c r="D693" s="10">
        <f t="shared" si="341"/>
        <v>1.1226139088769269</v>
      </c>
      <c r="E693" s="40">
        <f t="shared" si="342"/>
        <v>28.834772182246144</v>
      </c>
      <c r="F693" s="40">
        <f t="shared" si="343"/>
        <v>31.08</v>
      </c>
      <c r="G693" s="3">
        <f t="shared" si="344"/>
        <v>191.06091127102488</v>
      </c>
      <c r="H693" s="3">
        <f t="shared" si="345"/>
        <v>81.256230789298584</v>
      </c>
      <c r="I693">
        <f t="shared" si="330"/>
        <v>8.1256230789298584E-5</v>
      </c>
      <c r="J693" s="4">
        <f t="shared" si="346"/>
        <v>653.01465874198766</v>
      </c>
      <c r="K693" s="40">
        <f t="shared" si="347"/>
        <v>8.0364872010281516</v>
      </c>
      <c r="L693" s="40">
        <f t="shared" si="331"/>
        <v>0</v>
      </c>
      <c r="M693" s="10">
        <f t="shared" si="348"/>
        <v>5.0279736489197973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13.826886951292119</v>
      </c>
      <c r="Q693" s="42">
        <f t="shared" si="350"/>
        <v>0.32187457504946454</v>
      </c>
      <c r="R693" s="4">
        <f t="shared" si="351"/>
        <v>20186.268838543863</v>
      </c>
      <c r="S693">
        <f t="shared" si="332"/>
        <v>2.0186268838543864E-5</v>
      </c>
      <c r="T693" s="41">
        <f t="shared" si="333"/>
        <v>1.5961810320333996E-4</v>
      </c>
      <c r="U693" s="42">
        <f t="shared" si="352"/>
        <v>3.6225268744208887E-2</v>
      </c>
      <c r="V693" s="42">
        <f t="shared" si="353"/>
        <v>0.45044872606006892</v>
      </c>
      <c r="W693" s="42">
        <f t="shared" si="354"/>
        <v>0.44723563169420993</v>
      </c>
      <c r="X693" s="42">
        <f t="shared" si="355"/>
        <v>3.2130943658589817E-3</v>
      </c>
      <c r="Y693" s="42">
        <f t="shared" si="329"/>
        <v>2.4322255621740158E-3</v>
      </c>
      <c r="Z693" s="10">
        <f t="shared" si="356"/>
        <v>15.237780134973576</v>
      </c>
      <c r="AA693">
        <f t="shared" si="334"/>
        <v>5027377.9439530289</v>
      </c>
      <c r="AB693" s="10">
        <f t="shared" si="335"/>
        <v>5.0273779439530291</v>
      </c>
      <c r="AC693" s="10">
        <f t="shared" si="336"/>
        <v>4.9263779439530291</v>
      </c>
      <c r="AD693" s="3">
        <f t="shared" si="337"/>
        <v>714.48556112444214</v>
      </c>
      <c r="AI693" s="94">
        <f t="shared" si="338"/>
        <v>0.44723563169420993</v>
      </c>
    </row>
    <row r="694" spans="2:35">
      <c r="B694" s="39">
        <f t="shared" si="339"/>
        <v>666</v>
      </c>
      <c r="C694" s="42">
        <f t="shared" si="340"/>
        <v>4.4240287769737954</v>
      </c>
      <c r="D694" s="10">
        <f t="shared" si="341"/>
        <v>1.115971223025614</v>
      </c>
      <c r="E694" s="40">
        <f t="shared" si="342"/>
        <v>28.84805755394877</v>
      </c>
      <c r="F694" s="40">
        <f t="shared" si="343"/>
        <v>31.08</v>
      </c>
      <c r="G694" s="3">
        <f t="shared" si="344"/>
        <v>191.00776978421439</v>
      </c>
      <c r="H694" s="3">
        <f t="shared" si="345"/>
        <v>81.256230789298584</v>
      </c>
      <c r="I694">
        <f t="shared" si="330"/>
        <v>8.1256230789298584E-5</v>
      </c>
      <c r="J694" s="4">
        <f t="shared" si="346"/>
        <v>653.61653906927836</v>
      </c>
      <c r="K694" s="40">
        <f t="shared" si="347"/>
        <v>8.0438943908700153</v>
      </c>
      <c r="L694" s="40">
        <f t="shared" si="331"/>
        <v>0</v>
      </c>
      <c r="M694" s="10">
        <f t="shared" si="348"/>
        <v>5.0273779439530291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13.826364349560595</v>
      </c>
      <c r="Q694" s="42">
        <f t="shared" si="350"/>
        <v>0.32235501124247745</v>
      </c>
      <c r="R694" s="4">
        <f t="shared" si="351"/>
        <v>20065.690431344094</v>
      </c>
      <c r="S694">
        <f t="shared" si="332"/>
        <v>2.0065690431344094E-5</v>
      </c>
      <c r="T694" s="41">
        <f t="shared" si="333"/>
        <v>1.5973868161053975E-4</v>
      </c>
      <c r="U694" s="42">
        <f t="shared" si="352"/>
        <v>3.600888476356854E-2</v>
      </c>
      <c r="V694" s="42">
        <f t="shared" si="353"/>
        <v>0.45039067369874825</v>
      </c>
      <c r="W694" s="42">
        <f t="shared" si="354"/>
        <v>0.44718155783343844</v>
      </c>
      <c r="X694" s="42">
        <f t="shared" si="355"/>
        <v>3.2091158653098084E-3</v>
      </c>
      <c r="Y694" s="42">
        <f t="shared" si="329"/>
        <v>2.4337673375832824E-3</v>
      </c>
      <c r="Z694" s="10">
        <f t="shared" si="356"/>
        <v>15.235929788860231</v>
      </c>
      <c r="AA694">
        <f t="shared" si="334"/>
        <v>5026779.7266142359</v>
      </c>
      <c r="AB694" s="10">
        <f t="shared" si="335"/>
        <v>5.0267797266142358</v>
      </c>
      <c r="AC694" s="10">
        <f t="shared" si="336"/>
        <v>4.9257797266142358</v>
      </c>
      <c r="AD694" s="3">
        <f t="shared" si="337"/>
        <v>714.39880008908426</v>
      </c>
      <c r="AI694" s="94">
        <f t="shared" si="338"/>
        <v>0.44718155783343844</v>
      </c>
    </row>
    <row r="695" spans="2:35">
      <c r="B695" s="39">
        <f t="shared" si="339"/>
        <v>667</v>
      </c>
      <c r="C695" s="42">
        <f t="shared" si="340"/>
        <v>4.4306714628251074</v>
      </c>
      <c r="D695" s="10">
        <f t="shared" si="341"/>
        <v>1.1093285371743011</v>
      </c>
      <c r="E695" s="40">
        <f t="shared" si="342"/>
        <v>28.861342925651396</v>
      </c>
      <c r="F695" s="40">
        <f t="shared" si="343"/>
        <v>31.08</v>
      </c>
      <c r="G695" s="3">
        <f t="shared" si="344"/>
        <v>190.9546282974039</v>
      </c>
      <c r="H695" s="3">
        <f t="shared" si="345"/>
        <v>81.256230789298584</v>
      </c>
      <c r="I695">
        <f t="shared" si="330"/>
        <v>8.1256230789298584E-5</v>
      </c>
      <c r="J695" s="4">
        <f t="shared" si="346"/>
        <v>654.21869664385065</v>
      </c>
      <c r="K695" s="40">
        <f t="shared" si="347"/>
        <v>8.0513049927244591</v>
      </c>
      <c r="L695" s="40">
        <f t="shared" si="331"/>
        <v>0</v>
      </c>
      <c r="M695" s="10">
        <f t="shared" si="348"/>
        <v>5.0267797266142358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13.825839501328998</v>
      </c>
      <c r="Q695" s="42">
        <f t="shared" si="350"/>
        <v>0.32283546567352112</v>
      </c>
      <c r="R695" s="4">
        <f t="shared" si="351"/>
        <v>19945.123052123687</v>
      </c>
      <c r="S695">
        <f t="shared" si="332"/>
        <v>1.9945123052123686E-5</v>
      </c>
      <c r="T695" s="41">
        <f t="shared" si="333"/>
        <v>1.5985924898976014E-4</v>
      </c>
      <c r="U695" s="42">
        <f t="shared" si="352"/>
        <v>3.579252057318856E-2</v>
      </c>
      <c r="V695" s="42">
        <f t="shared" si="353"/>
        <v>0.45033238617444626</v>
      </c>
      <c r="W695" s="42">
        <f t="shared" si="354"/>
        <v>0.44712725591740043</v>
      </c>
      <c r="X695" s="42">
        <f t="shared" si="355"/>
        <v>3.2051302570458295E-3</v>
      </c>
      <c r="Y695" s="42">
        <f t="shared" si="329"/>
        <v>2.4353072566173522E-3</v>
      </c>
      <c r="Z695" s="10">
        <f t="shared" si="356"/>
        <v>15.234071672470742</v>
      </c>
      <c r="AA695">
        <f t="shared" si="334"/>
        <v>5026178.9971433161</v>
      </c>
      <c r="AB695" s="10">
        <f t="shared" si="335"/>
        <v>5.0261789971433162</v>
      </c>
      <c r="AC695" s="10">
        <f t="shared" si="336"/>
        <v>4.9251789971433162</v>
      </c>
      <c r="AD695" s="3">
        <f t="shared" si="337"/>
        <v>714.31167471259118</v>
      </c>
      <c r="AI695" s="94">
        <f t="shared" si="338"/>
        <v>0.44712725591740043</v>
      </c>
    </row>
    <row r="696" spans="2:35">
      <c r="B696" s="39">
        <f t="shared" si="339"/>
        <v>668</v>
      </c>
      <c r="C696" s="42">
        <f t="shared" si="340"/>
        <v>4.4373141486764194</v>
      </c>
      <c r="D696" s="10">
        <f t="shared" si="341"/>
        <v>1.1026858513229882</v>
      </c>
      <c r="E696" s="40">
        <f t="shared" si="342"/>
        <v>28.874628297354022</v>
      </c>
      <c r="F696" s="40">
        <f t="shared" si="343"/>
        <v>31.08</v>
      </c>
      <c r="G696" s="3">
        <f t="shared" si="344"/>
        <v>190.90148681059341</v>
      </c>
      <c r="H696" s="3">
        <f t="shared" si="345"/>
        <v>81.256230789298584</v>
      </c>
      <c r="I696">
        <f t="shared" si="330"/>
        <v>8.1256230789298584E-5</v>
      </c>
      <c r="J696" s="4">
        <f t="shared" si="346"/>
        <v>654.82113146570441</v>
      </c>
      <c r="K696" s="40">
        <f t="shared" si="347"/>
        <v>8.0587190065914811</v>
      </c>
      <c r="L696" s="40">
        <f t="shared" si="331"/>
        <v>0</v>
      </c>
      <c r="M696" s="10">
        <f t="shared" si="348"/>
        <v>5.0261789971433162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13.82531240626343</v>
      </c>
      <c r="Q696" s="42">
        <f t="shared" si="350"/>
        <v>0.32331593842206474</v>
      </c>
      <c r="R696" s="4">
        <f t="shared" si="351"/>
        <v>19824.566745082626</v>
      </c>
      <c r="S696">
        <f t="shared" si="332"/>
        <v>1.9824566745082625E-5</v>
      </c>
      <c r="T696" s="41">
        <f t="shared" si="333"/>
        <v>1.599798052968012E-4</v>
      </c>
      <c r="U696" s="42">
        <f t="shared" si="352"/>
        <v>3.5576176252388021E-2</v>
      </c>
      <c r="V696" s="42">
        <f t="shared" si="353"/>
        <v>0.45027386351527016</v>
      </c>
      <c r="W696" s="42">
        <f t="shared" si="354"/>
        <v>0.4470727259678719</v>
      </c>
      <c r="X696" s="42">
        <f t="shared" si="355"/>
        <v>3.2011375473982584E-3</v>
      </c>
      <c r="Y696" s="42">
        <f t="shared" si="329"/>
        <v>2.4368453159732168E-3</v>
      </c>
      <c r="Z696" s="10">
        <f t="shared" si="356"/>
        <v>15.232205786550869</v>
      </c>
      <c r="AA696">
        <f t="shared" si="334"/>
        <v>5025575.7557813739</v>
      </c>
      <c r="AB696" s="10">
        <f t="shared" si="335"/>
        <v>5.0255757557813743</v>
      </c>
      <c r="AC696" s="10">
        <f t="shared" si="336"/>
        <v>4.9245757557813743</v>
      </c>
      <c r="AD696" s="3">
        <f t="shared" si="337"/>
        <v>714.22418502993094</v>
      </c>
      <c r="AI696" s="94">
        <f t="shared" si="338"/>
        <v>0.4470727259678719</v>
      </c>
    </row>
    <row r="697" spans="2:35">
      <c r="B697" s="39">
        <f t="shared" si="339"/>
        <v>669</v>
      </c>
      <c r="C697" s="42">
        <f t="shared" si="340"/>
        <v>4.4439568345277314</v>
      </c>
      <c r="D697" s="10">
        <f t="shared" si="341"/>
        <v>1.0960431654716754</v>
      </c>
      <c r="E697" s="40">
        <f t="shared" si="342"/>
        <v>28.887913669056648</v>
      </c>
      <c r="F697" s="40">
        <f t="shared" si="343"/>
        <v>31.08</v>
      </c>
      <c r="G697" s="3">
        <f t="shared" si="344"/>
        <v>190.84834532378292</v>
      </c>
      <c r="H697" s="3">
        <f t="shared" si="345"/>
        <v>81.256230789298584</v>
      </c>
      <c r="I697">
        <f t="shared" si="330"/>
        <v>8.1256230789298584E-5</v>
      </c>
      <c r="J697" s="4">
        <f t="shared" si="346"/>
        <v>655.42384353483976</v>
      </c>
      <c r="K697" s="40">
        <f t="shared" si="347"/>
        <v>8.0661364324710814</v>
      </c>
      <c r="L697" s="40">
        <f t="shared" si="331"/>
        <v>0</v>
      </c>
      <c r="M697" s="10">
        <f t="shared" si="348"/>
        <v>5.0255757557813743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13.82478306402866</v>
      </c>
      <c r="Q697" s="42">
        <f t="shared" si="350"/>
        <v>0.32379642956760729</v>
      </c>
      <c r="R697" s="4">
        <f t="shared" si="351"/>
        <v>19704.021554420924</v>
      </c>
      <c r="S697">
        <f t="shared" si="332"/>
        <v>1.9704021554420923E-5</v>
      </c>
      <c r="T697" s="41">
        <f t="shared" si="333"/>
        <v>1.6010035048746291E-4</v>
      </c>
      <c r="U697" s="42">
        <f t="shared" si="352"/>
        <v>3.5359851880486064E-2</v>
      </c>
      <c r="V697" s="42">
        <f t="shared" si="353"/>
        <v>0.45021510574912554</v>
      </c>
      <c r="W697" s="42">
        <f t="shared" si="354"/>
        <v>0.4470179680067386</v>
      </c>
      <c r="X697" s="42">
        <f t="shared" si="355"/>
        <v>3.1971377423869463E-3</v>
      </c>
      <c r="Y697" s="42">
        <f t="shared" si="329"/>
        <v>2.4383815123495134E-3</v>
      </c>
      <c r="Z697" s="10">
        <f t="shared" si="356"/>
        <v>15.230332131849128</v>
      </c>
      <c r="AA697">
        <f t="shared" si="334"/>
        <v>5024970.0027704043</v>
      </c>
      <c r="AB697" s="10">
        <f t="shared" si="335"/>
        <v>5.0249700027704041</v>
      </c>
      <c r="AC697" s="10">
        <f t="shared" si="336"/>
        <v>4.9239700027704041</v>
      </c>
      <c r="AD697" s="3">
        <f t="shared" si="337"/>
        <v>714.1363310762008</v>
      </c>
      <c r="AI697" s="94">
        <f t="shared" si="338"/>
        <v>0.4470179680067386</v>
      </c>
    </row>
    <row r="698" spans="2:35">
      <c r="B698" s="39">
        <f t="shared" si="339"/>
        <v>670</v>
      </c>
      <c r="C698" s="42">
        <f t="shared" si="340"/>
        <v>4.4505995203790434</v>
      </c>
      <c r="D698" s="10">
        <f t="shared" si="341"/>
        <v>1.0894004796203625</v>
      </c>
      <c r="E698" s="40">
        <f t="shared" si="342"/>
        <v>28.901199040759273</v>
      </c>
      <c r="F698" s="40">
        <f t="shared" si="343"/>
        <v>31.08</v>
      </c>
      <c r="G698" s="3">
        <f t="shared" si="344"/>
        <v>190.79520383697243</v>
      </c>
      <c r="H698" s="3">
        <f t="shared" si="345"/>
        <v>81.256230789298584</v>
      </c>
      <c r="I698">
        <f t="shared" si="330"/>
        <v>8.1256230789298584E-5</v>
      </c>
      <c r="J698" s="4">
        <f t="shared" si="346"/>
        <v>656.0268328512567</v>
      </c>
      <c r="K698" s="40">
        <f t="shared" si="347"/>
        <v>8.0735572703632617</v>
      </c>
      <c r="L698" s="40">
        <f t="shared" si="331"/>
        <v>0</v>
      </c>
      <c r="M698" s="10">
        <f t="shared" si="348"/>
        <v>5.0249700027704041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13.824251474287836</v>
      </c>
      <c r="Q698" s="42">
        <f t="shared" si="350"/>
        <v>0.32427693918967737</v>
      </c>
      <c r="R698" s="4">
        <f t="shared" si="351"/>
        <v>19583.487524338547</v>
      </c>
      <c r="S698">
        <f t="shared" si="332"/>
        <v>1.9583487524338545E-5</v>
      </c>
      <c r="T698" s="41">
        <f t="shared" si="333"/>
        <v>1.6022088451754529E-4</v>
      </c>
      <c r="U698" s="42">
        <f t="shared" si="352"/>
        <v>3.5143547536801739E-2</v>
      </c>
      <c r="V698" s="42">
        <f t="shared" si="353"/>
        <v>0.45015611290459784</v>
      </c>
      <c r="W698" s="42">
        <f t="shared" si="354"/>
        <v>0.44696298205596713</v>
      </c>
      <c r="X698" s="42">
        <f t="shared" si="355"/>
        <v>3.1931308486307097E-3</v>
      </c>
      <c r="Y698" s="42">
        <f t="shared" si="329"/>
        <v>2.4399158424468093E-3</v>
      </c>
      <c r="Z698" s="10">
        <f t="shared" si="356"/>
        <v>15.228450709118523</v>
      </c>
      <c r="AA698">
        <f t="shared" si="334"/>
        <v>5024361.7383538559</v>
      </c>
      <c r="AB698" s="10">
        <f t="shared" si="335"/>
        <v>5.0243617383538561</v>
      </c>
      <c r="AC698" s="10">
        <f t="shared" si="336"/>
        <v>4.9233617383538562</v>
      </c>
      <c r="AD698" s="3">
        <f t="shared" si="337"/>
        <v>714.04811288670862</v>
      </c>
      <c r="AI698" s="94">
        <f t="shared" si="338"/>
        <v>0.44696298205596713</v>
      </c>
    </row>
    <row r="699" spans="2:35">
      <c r="B699" s="39">
        <f t="shared" si="339"/>
        <v>671</v>
      </c>
      <c r="C699" s="42">
        <f t="shared" si="340"/>
        <v>4.4572422062303554</v>
      </c>
      <c r="D699" s="10">
        <f t="shared" si="341"/>
        <v>1.0827577937690496</v>
      </c>
      <c r="E699" s="40">
        <f t="shared" si="342"/>
        <v>28.914484412461899</v>
      </c>
      <c r="F699" s="40">
        <f t="shared" si="343"/>
        <v>31.08</v>
      </c>
      <c r="G699" s="3">
        <f t="shared" si="344"/>
        <v>190.74206235016194</v>
      </c>
      <c r="H699" s="3">
        <f t="shared" si="345"/>
        <v>81.256230789298584</v>
      </c>
      <c r="I699">
        <f t="shared" si="330"/>
        <v>8.1256230789298584E-5</v>
      </c>
      <c r="J699" s="4">
        <f t="shared" si="346"/>
        <v>656.63009941495511</v>
      </c>
      <c r="K699" s="40">
        <f t="shared" si="347"/>
        <v>8.0809815202680202</v>
      </c>
      <c r="L699" s="40">
        <f t="shared" si="331"/>
        <v>0</v>
      </c>
      <c r="M699" s="10">
        <f t="shared" si="348"/>
        <v>5.0243617383538561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13.82371763670298</v>
      </c>
      <c r="Q699" s="42">
        <f t="shared" si="350"/>
        <v>0.32475746736783367</v>
      </c>
      <c r="R699" s="4">
        <f t="shared" si="351"/>
        <v>19462.964699035529</v>
      </c>
      <c r="S699">
        <f t="shared" si="332"/>
        <v>1.946296469903553E-5</v>
      </c>
      <c r="T699" s="41">
        <f t="shared" si="333"/>
        <v>1.603414073428483E-4</v>
      </c>
      <c r="U699" s="42">
        <f t="shared" si="352"/>
        <v>3.4927263300654203E-2</v>
      </c>
      <c r="V699" s="42">
        <f t="shared" si="353"/>
        <v>0.4500968850096958</v>
      </c>
      <c r="W699" s="42">
        <f t="shared" si="354"/>
        <v>0.44690776813765609</v>
      </c>
      <c r="X699" s="42">
        <f t="shared" si="355"/>
        <v>3.1891168720397101E-3</v>
      </c>
      <c r="Y699" s="42">
        <f t="shared" si="329"/>
        <v>2.4414483029672582E-3</v>
      </c>
      <c r="Z699" s="10">
        <f t="shared" si="356"/>
        <v>15.226561519114382</v>
      </c>
      <c r="AA699">
        <f t="shared" si="334"/>
        <v>5023750.9627759242</v>
      </c>
      <c r="AB699" s="10">
        <f t="shared" si="335"/>
        <v>5.0237509627759245</v>
      </c>
      <c r="AC699" s="10">
        <f t="shared" si="336"/>
        <v>4.9227509627759245</v>
      </c>
      <c r="AD699" s="3">
        <f t="shared" si="337"/>
        <v>713.9595304968708</v>
      </c>
      <c r="AI699" s="94">
        <f t="shared" si="338"/>
        <v>0.44690776813765609</v>
      </c>
    </row>
    <row r="700" spans="2:35">
      <c r="B700" s="39">
        <f t="shared" si="339"/>
        <v>672</v>
      </c>
      <c r="C700" s="42">
        <f t="shared" si="340"/>
        <v>4.4638848920816674</v>
      </c>
      <c r="D700" s="10">
        <f t="shared" si="341"/>
        <v>1.0761151079177367</v>
      </c>
      <c r="E700" s="40">
        <f t="shared" si="342"/>
        <v>28.927769784164525</v>
      </c>
      <c r="F700" s="40">
        <f t="shared" si="343"/>
        <v>31.08</v>
      </c>
      <c r="G700" s="3">
        <f t="shared" si="344"/>
        <v>190.68892086335146</v>
      </c>
      <c r="H700" s="3">
        <f t="shared" si="345"/>
        <v>81.256230789298584</v>
      </c>
      <c r="I700">
        <f t="shared" si="330"/>
        <v>8.1256230789298584E-5</v>
      </c>
      <c r="J700" s="4">
        <f t="shared" si="346"/>
        <v>657.23364322593511</v>
      </c>
      <c r="K700" s="40">
        <f t="shared" si="347"/>
        <v>8.0884091821853552</v>
      </c>
      <c r="L700" s="40">
        <f t="shared" si="331"/>
        <v>0</v>
      </c>
      <c r="M700" s="10">
        <f t="shared" si="348"/>
        <v>5.0237509627759245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13.823181550934363</v>
      </c>
      <c r="Q700" s="42">
        <f t="shared" si="350"/>
        <v>0.32523801418166487</v>
      </c>
      <c r="R700" s="4">
        <f t="shared" si="351"/>
        <v>19342.453122711864</v>
      </c>
      <c r="S700">
        <f t="shared" si="332"/>
        <v>1.9342453122711863E-5</v>
      </c>
      <c r="T700" s="41">
        <f t="shared" si="333"/>
        <v>1.6046191891917196E-4</v>
      </c>
      <c r="U700" s="42">
        <f t="shared" si="352"/>
        <v>3.4710999251362576E-2</v>
      </c>
      <c r="V700" s="42">
        <f t="shared" si="353"/>
        <v>0.45003742209306485</v>
      </c>
      <c r="W700" s="42">
        <f t="shared" si="354"/>
        <v>0.44685232627397176</v>
      </c>
      <c r="X700" s="42">
        <f t="shared" si="355"/>
        <v>3.1850958190930978E-3</v>
      </c>
      <c r="Y700" s="42">
        <f t="shared" si="329"/>
        <v>2.4429788906148706E-3</v>
      </c>
      <c r="Z700" s="10">
        <f t="shared" si="356"/>
        <v>15.224664562596004</v>
      </c>
      <c r="AA700">
        <f t="shared" si="334"/>
        <v>5023137.6762820911</v>
      </c>
      <c r="AB700" s="10">
        <f t="shared" si="335"/>
        <v>5.023137676282091</v>
      </c>
      <c r="AC700" s="10">
        <f t="shared" si="336"/>
        <v>4.922137676282091</v>
      </c>
      <c r="AD700" s="3">
        <f t="shared" si="337"/>
        <v>713.87058394229018</v>
      </c>
      <c r="AI700" s="94">
        <f t="shared" si="338"/>
        <v>0.44685232627397176</v>
      </c>
    </row>
    <row r="701" spans="2:35">
      <c r="B701" s="39">
        <f t="shared" si="339"/>
        <v>673</v>
      </c>
      <c r="C701" s="42">
        <f t="shared" si="340"/>
        <v>4.4705275779329794</v>
      </c>
      <c r="D701" s="10">
        <f t="shared" si="341"/>
        <v>1.0694724220664238</v>
      </c>
      <c r="E701" s="40">
        <f t="shared" si="342"/>
        <v>28.941055155867151</v>
      </c>
      <c r="F701" s="40">
        <f t="shared" si="343"/>
        <v>31.08</v>
      </c>
      <c r="G701" s="3">
        <f t="shared" si="344"/>
        <v>190.63577937654097</v>
      </c>
      <c r="H701" s="3">
        <f t="shared" si="345"/>
        <v>81.256230789298584</v>
      </c>
      <c r="I701">
        <f t="shared" si="330"/>
        <v>8.1256230789298584E-5</v>
      </c>
      <c r="J701" s="4">
        <f t="shared" si="346"/>
        <v>657.83746428419681</v>
      </c>
      <c r="K701" s="40">
        <f t="shared" si="347"/>
        <v>8.0958402561152738</v>
      </c>
      <c r="L701" s="40">
        <f t="shared" si="331"/>
        <v>0</v>
      </c>
      <c r="M701" s="10">
        <f t="shared" si="348"/>
        <v>5.023137676282091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13.822643216640987</v>
      </c>
      <c r="Q701" s="42">
        <f t="shared" si="350"/>
        <v>0.32571857971078993</v>
      </c>
      <c r="R701" s="4">
        <f t="shared" si="351"/>
        <v>19221.952839567515</v>
      </c>
      <c r="S701">
        <f t="shared" si="332"/>
        <v>1.9221952839567516E-5</v>
      </c>
      <c r="T701" s="41">
        <f t="shared" si="333"/>
        <v>1.6058241920231632E-4</v>
      </c>
      <c r="U701" s="42">
        <f t="shared" si="352"/>
        <v>3.4494755468245882E-2</v>
      </c>
      <c r="V701" s="42">
        <f t="shared" si="353"/>
        <v>0.44997772418341253</v>
      </c>
      <c r="W701" s="42">
        <f t="shared" si="354"/>
        <v>0.4467966564871973</v>
      </c>
      <c r="X701" s="42">
        <f t="shared" si="355"/>
        <v>3.181067696215234E-3</v>
      </c>
      <c r="Y701" s="42">
        <f t="shared" si="329"/>
        <v>2.4445076020954849E-3</v>
      </c>
      <c r="Z701" s="10">
        <f t="shared" si="356"/>
        <v>15.222759840326431</v>
      </c>
      <c r="AA701">
        <f t="shared" si="334"/>
        <v>5022521.8791190479</v>
      </c>
      <c r="AB701" s="10">
        <f t="shared" si="335"/>
        <v>5.022521879119048</v>
      </c>
      <c r="AC701" s="10">
        <f t="shared" si="336"/>
        <v>4.921521879119048</v>
      </c>
      <c r="AD701" s="3">
        <f t="shared" si="337"/>
        <v>713.78127325874516</v>
      </c>
      <c r="AI701" s="94">
        <f t="shared" si="338"/>
        <v>0.4467966564871973</v>
      </c>
    </row>
    <row r="702" spans="2:35">
      <c r="B702" s="39">
        <f t="shared" si="339"/>
        <v>674</v>
      </c>
      <c r="C702" s="42">
        <f t="shared" si="340"/>
        <v>4.4771702637842914</v>
      </c>
      <c r="D702" s="10">
        <f t="shared" si="341"/>
        <v>1.0628297362151109</v>
      </c>
      <c r="E702" s="40">
        <f t="shared" si="342"/>
        <v>28.954340527569776</v>
      </c>
      <c r="F702" s="40">
        <f t="shared" si="343"/>
        <v>31.08</v>
      </c>
      <c r="G702" s="3">
        <f t="shared" si="344"/>
        <v>190.58263788973048</v>
      </c>
      <c r="H702" s="3">
        <f t="shared" si="345"/>
        <v>81.256230789298584</v>
      </c>
      <c r="I702">
        <f t="shared" si="330"/>
        <v>8.1256230789298584E-5</v>
      </c>
      <c r="J702" s="4">
        <f t="shared" si="346"/>
        <v>658.44156258973999</v>
      </c>
      <c r="K702" s="40">
        <f t="shared" si="347"/>
        <v>8.1032747420577689</v>
      </c>
      <c r="L702" s="40">
        <f t="shared" si="331"/>
        <v>0</v>
      </c>
      <c r="M702" s="10">
        <f t="shared" si="348"/>
        <v>5.022521879119048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13.822102633480498</v>
      </c>
      <c r="Q702" s="42">
        <f t="shared" si="350"/>
        <v>0.3261991640348581</v>
      </c>
      <c r="R702" s="4">
        <f t="shared" si="351"/>
        <v>19101.46389380252</v>
      </c>
      <c r="S702">
        <f t="shared" si="332"/>
        <v>1.9101463893802521E-5</v>
      </c>
      <c r="T702" s="41">
        <f t="shared" si="333"/>
        <v>1.6070290814808132E-4</v>
      </c>
      <c r="U702" s="42">
        <f t="shared" si="352"/>
        <v>3.427853203062331E-2</v>
      </c>
      <c r="V702" s="42">
        <f t="shared" si="353"/>
        <v>0.44991779130919374</v>
      </c>
      <c r="W702" s="42">
        <f t="shared" si="354"/>
        <v>0.44674075879972547</v>
      </c>
      <c r="X702" s="42">
        <f t="shared" si="355"/>
        <v>3.1770325094682694E-3</v>
      </c>
      <c r="Y702" s="42">
        <f t="shared" si="329"/>
        <v>2.4460344341165905E-3</v>
      </c>
      <c r="Z702" s="10">
        <f t="shared" si="356"/>
        <v>15.220847353071342</v>
      </c>
      <c r="AA702">
        <f t="shared" si="334"/>
        <v>5021903.5715343412</v>
      </c>
      <c r="AB702" s="10">
        <f t="shared" si="335"/>
        <v>5.0219035715343416</v>
      </c>
      <c r="AC702" s="10">
        <f t="shared" si="336"/>
        <v>4.9209035715343417</v>
      </c>
      <c r="AD702" s="3">
        <f t="shared" si="337"/>
        <v>713.69159848213792</v>
      </c>
      <c r="AI702" s="94">
        <f t="shared" si="338"/>
        <v>0.44674075879972547</v>
      </c>
    </row>
    <row r="703" spans="2:35">
      <c r="B703" s="39">
        <f t="shared" si="339"/>
        <v>675</v>
      </c>
      <c r="C703" s="42">
        <f t="shared" si="340"/>
        <v>4.4838129496356034</v>
      </c>
      <c r="D703" s="10">
        <f t="shared" si="341"/>
        <v>1.056187050363798</v>
      </c>
      <c r="E703" s="40">
        <f t="shared" si="342"/>
        <v>28.967625899272402</v>
      </c>
      <c r="F703" s="40">
        <f t="shared" si="343"/>
        <v>31.08</v>
      </c>
      <c r="G703" s="3">
        <f t="shared" si="344"/>
        <v>190.52949640291999</v>
      </c>
      <c r="H703" s="3">
        <f t="shared" si="345"/>
        <v>81.256230789298584</v>
      </c>
      <c r="I703">
        <f t="shared" si="330"/>
        <v>8.1256230789298584E-5</v>
      </c>
      <c r="J703" s="4">
        <f t="shared" si="346"/>
        <v>659.04593814256464</v>
      </c>
      <c r="K703" s="40">
        <f t="shared" si="347"/>
        <v>8.1107126400128404</v>
      </c>
      <c r="L703" s="40">
        <f t="shared" si="331"/>
        <v>0</v>
      </c>
      <c r="M703" s="10">
        <f t="shared" si="348"/>
        <v>5.0219035715343416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13.82155980110889</v>
      </c>
      <c r="Q703" s="42">
        <f t="shared" si="350"/>
        <v>0.32667976723354913</v>
      </c>
      <c r="R703" s="4">
        <f t="shared" si="351"/>
        <v>18980.986329616859</v>
      </c>
      <c r="S703">
        <f t="shared" si="332"/>
        <v>1.8980986329616859E-5</v>
      </c>
      <c r="T703" s="41">
        <f t="shared" si="333"/>
        <v>1.6082338571226696E-4</v>
      </c>
      <c r="U703" s="42">
        <f t="shared" si="352"/>
        <v>3.4062329017813926E-2</v>
      </c>
      <c r="V703" s="42">
        <f t="shared" si="353"/>
        <v>0.44985762349945424</v>
      </c>
      <c r="W703" s="42">
        <f t="shared" si="354"/>
        <v>0.44668463323402691</v>
      </c>
      <c r="X703" s="42">
        <f t="shared" si="355"/>
        <v>3.1729902654273334E-3</v>
      </c>
      <c r="Y703" s="42">
        <f t="shared" si="329"/>
        <v>2.4475593833875701E-3</v>
      </c>
      <c r="Z703" s="10">
        <f t="shared" si="356"/>
        <v>15.218927101600499</v>
      </c>
      <c r="AA703">
        <f t="shared" si="334"/>
        <v>5021282.7537768325</v>
      </c>
      <c r="AB703" s="10">
        <f t="shared" si="335"/>
        <v>5.0212827537768323</v>
      </c>
      <c r="AC703" s="10">
        <f t="shared" si="336"/>
        <v>4.9202827537768323</v>
      </c>
      <c r="AD703" s="3">
        <f t="shared" si="337"/>
        <v>713.60155964856165</v>
      </c>
      <c r="AI703" s="94">
        <f t="shared" si="338"/>
        <v>0.44668463323402691</v>
      </c>
    </row>
    <row r="704" spans="2:35">
      <c r="B704" s="39">
        <f t="shared" si="339"/>
        <v>676</v>
      </c>
      <c r="C704" s="42">
        <f t="shared" si="340"/>
        <v>4.4904556354869154</v>
      </c>
      <c r="D704" s="10">
        <f t="shared" si="341"/>
        <v>1.0495443645124851</v>
      </c>
      <c r="E704" s="40">
        <f t="shared" si="342"/>
        <v>28.980911270975028</v>
      </c>
      <c r="F704" s="40">
        <f t="shared" si="343"/>
        <v>31.08</v>
      </c>
      <c r="G704" s="3">
        <f t="shared" si="344"/>
        <v>190.4763549161095</v>
      </c>
      <c r="H704" s="3">
        <f t="shared" si="345"/>
        <v>81.256230789298584</v>
      </c>
      <c r="I704">
        <f t="shared" si="330"/>
        <v>8.1256230789298584E-5</v>
      </c>
      <c r="J704" s="4">
        <f t="shared" si="346"/>
        <v>659.65059094267087</v>
      </c>
      <c r="K704" s="40">
        <f t="shared" si="347"/>
        <v>8.1181539499804938</v>
      </c>
      <c r="L704" s="40">
        <f t="shared" si="331"/>
        <v>0</v>
      </c>
      <c r="M704" s="10">
        <f t="shared" si="348"/>
        <v>5.0212827537768323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13.821014719180909</v>
      </c>
      <c r="Q704" s="42">
        <f t="shared" si="350"/>
        <v>0.32716038938657332</v>
      </c>
      <c r="R704" s="4">
        <f t="shared" si="351"/>
        <v>18860.52019121054</v>
      </c>
      <c r="S704">
        <f t="shared" si="332"/>
        <v>1.886052019121054E-5</v>
      </c>
      <c r="T704" s="41">
        <f t="shared" si="333"/>
        <v>1.6094385185067329E-4</v>
      </c>
      <c r="U704" s="42">
        <f t="shared" si="352"/>
        <v>3.3846146509136872E-2</v>
      </c>
      <c r="V704" s="42">
        <f t="shared" si="353"/>
        <v>0.4497972207830655</v>
      </c>
      <c r="W704" s="42">
        <f t="shared" si="354"/>
        <v>0.44662827981269138</v>
      </c>
      <c r="X704" s="42">
        <f t="shared" si="355"/>
        <v>3.1689409703741234E-3</v>
      </c>
      <c r="Y704" s="42">
        <f t="shared" si="329"/>
        <v>2.4490824466195577E-3</v>
      </c>
      <c r="Z704" s="10">
        <f t="shared" si="356"/>
        <v>15.216999086686842</v>
      </c>
      <c r="AA704">
        <f t="shared" si="334"/>
        <v>5020659.4260964142</v>
      </c>
      <c r="AB704" s="10">
        <f t="shared" si="335"/>
        <v>5.0206594260964144</v>
      </c>
      <c r="AC704" s="10">
        <f t="shared" si="336"/>
        <v>4.9196594260964144</v>
      </c>
      <c r="AD704" s="3">
        <f t="shared" si="337"/>
        <v>713.5111567942588</v>
      </c>
      <c r="AI704" s="94">
        <f t="shared" si="338"/>
        <v>0.44662827981269138</v>
      </c>
    </row>
    <row r="705" spans="2:35">
      <c r="B705" s="39">
        <f t="shared" si="339"/>
        <v>677</v>
      </c>
      <c r="C705" s="42">
        <f t="shared" si="340"/>
        <v>4.4970983213382274</v>
      </c>
      <c r="D705" s="10">
        <f t="shared" si="341"/>
        <v>1.0429016786611722</v>
      </c>
      <c r="E705" s="40">
        <f t="shared" si="342"/>
        <v>28.994196642677654</v>
      </c>
      <c r="F705" s="40">
        <f t="shared" si="343"/>
        <v>31.08</v>
      </c>
      <c r="G705" s="3">
        <f t="shared" si="344"/>
        <v>190.42321342929901</v>
      </c>
      <c r="H705" s="3">
        <f t="shared" si="345"/>
        <v>81.256230789298584</v>
      </c>
      <c r="I705">
        <f t="shared" si="330"/>
        <v>8.1256230789298584E-5</v>
      </c>
      <c r="J705" s="4">
        <f t="shared" si="346"/>
        <v>660.25552099005881</v>
      </c>
      <c r="K705" s="40">
        <f t="shared" si="347"/>
        <v>8.1255986719607254</v>
      </c>
      <c r="L705" s="40">
        <f t="shared" si="331"/>
        <v>0</v>
      </c>
      <c r="M705" s="10">
        <f t="shared" si="348"/>
        <v>5.0206594260964144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13.820467387349785</v>
      </c>
      <c r="Q705" s="42">
        <f t="shared" si="350"/>
        <v>0.32764103057367183</v>
      </c>
      <c r="R705" s="4">
        <f t="shared" si="351"/>
        <v>18740.065522783541</v>
      </c>
      <c r="S705">
        <f t="shared" si="332"/>
        <v>1.8740065522783542E-5</v>
      </c>
      <c r="T705" s="41">
        <f t="shared" si="333"/>
        <v>1.6106430651910029E-4</v>
      </c>
      <c r="U705" s="42">
        <f t="shared" si="352"/>
        <v>3.3629984583911199E-2</v>
      </c>
      <c r="V705" s="42">
        <f t="shared" si="353"/>
        <v>0.44973658318917847</v>
      </c>
      <c r="W705" s="42">
        <f t="shared" si="354"/>
        <v>0.44657169855840245</v>
      </c>
      <c r="X705" s="42">
        <f t="shared" si="355"/>
        <v>3.1648846307760214E-3</v>
      </c>
      <c r="Y705" s="42">
        <f t="shared" si="329"/>
        <v>2.4506036205255237E-3</v>
      </c>
      <c r="Z705" s="10">
        <f t="shared" si="356"/>
        <v>15.215063309106984</v>
      </c>
      <c r="AA705">
        <f t="shared" si="334"/>
        <v>5020033.5887441663</v>
      </c>
      <c r="AB705" s="10">
        <f t="shared" si="335"/>
        <v>5.0200335887441661</v>
      </c>
      <c r="AC705" s="10">
        <f t="shared" si="336"/>
        <v>4.9190335887441661</v>
      </c>
      <c r="AD705" s="3">
        <f t="shared" si="337"/>
        <v>713.42038995564417</v>
      </c>
      <c r="AI705" s="94">
        <f t="shared" si="338"/>
        <v>0.44657169855840245</v>
      </c>
    </row>
    <row r="706" spans="2:35">
      <c r="B706" s="39">
        <f t="shared" si="339"/>
        <v>678</v>
      </c>
      <c r="C706" s="42">
        <f t="shared" si="340"/>
        <v>4.5037410071895394</v>
      </c>
      <c r="D706" s="10">
        <f t="shared" si="341"/>
        <v>1.0362589928098593</v>
      </c>
      <c r="E706" s="40">
        <f t="shared" si="342"/>
        <v>29.00748201438028</v>
      </c>
      <c r="F706" s="40">
        <f t="shared" si="343"/>
        <v>31.08</v>
      </c>
      <c r="G706" s="3">
        <f t="shared" si="344"/>
        <v>190.37007194248852</v>
      </c>
      <c r="H706" s="3">
        <f t="shared" si="345"/>
        <v>81.256230789298584</v>
      </c>
      <c r="I706">
        <f t="shared" si="330"/>
        <v>8.1256230789298584E-5</v>
      </c>
      <c r="J706" s="4">
        <f t="shared" si="346"/>
        <v>660.86072828472811</v>
      </c>
      <c r="K706" s="40">
        <f t="shared" si="347"/>
        <v>8.1330468059535352</v>
      </c>
      <c r="L706" s="40">
        <f t="shared" si="331"/>
        <v>0</v>
      </c>
      <c r="M706" s="10">
        <f t="shared" si="348"/>
        <v>5.0200335887441661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13.819917805267384</v>
      </c>
      <c r="Q706" s="42">
        <f t="shared" si="350"/>
        <v>0.32812169087461662</v>
      </c>
      <c r="R706" s="4">
        <f t="shared" si="351"/>
        <v>18619.6223685359</v>
      </c>
      <c r="S706">
        <f t="shared" si="332"/>
        <v>1.8619622368535901E-5</v>
      </c>
      <c r="T706" s="41">
        <f t="shared" si="333"/>
        <v>1.6118474967334793E-4</v>
      </c>
      <c r="U706" s="42">
        <f t="shared" si="352"/>
        <v>3.3413843321456096E-2</v>
      </c>
      <c r="V706" s="42">
        <f t="shared" si="353"/>
        <v>0.44967571074676421</v>
      </c>
      <c r="W706" s="42">
        <f t="shared" si="354"/>
        <v>0.44651488949395135</v>
      </c>
      <c r="X706" s="42">
        <f t="shared" si="355"/>
        <v>3.1608212528128621E-3</v>
      </c>
      <c r="Y706" s="42">
        <f t="shared" si="329"/>
        <v>2.4521229018201335E-3</v>
      </c>
      <c r="Z706" s="10">
        <f t="shared" si="356"/>
        <v>15.213119769640308</v>
      </c>
      <c r="AA706">
        <f t="shared" si="334"/>
        <v>5019405.2419720627</v>
      </c>
      <c r="AB706" s="10">
        <f t="shared" si="335"/>
        <v>5.0194052419720627</v>
      </c>
      <c r="AC706" s="10">
        <f t="shared" si="336"/>
        <v>4.9184052419720627</v>
      </c>
      <c r="AD706" s="3">
        <f t="shared" si="337"/>
        <v>713.32925916926217</v>
      </c>
      <c r="AI706" s="94">
        <f t="shared" si="338"/>
        <v>0.44651488949395135</v>
      </c>
    </row>
    <row r="707" spans="2:35">
      <c r="B707" s="39">
        <f t="shared" si="339"/>
        <v>679</v>
      </c>
      <c r="C707" s="42">
        <f t="shared" si="340"/>
        <v>4.5103836930408514</v>
      </c>
      <c r="D707" s="10">
        <f t="shared" si="341"/>
        <v>1.0296163069585464</v>
      </c>
      <c r="E707" s="40">
        <f t="shared" si="342"/>
        <v>29.020767386082905</v>
      </c>
      <c r="F707" s="40">
        <f t="shared" si="343"/>
        <v>31.08</v>
      </c>
      <c r="G707" s="3">
        <f t="shared" si="344"/>
        <v>190.31693045567803</v>
      </c>
      <c r="H707" s="3">
        <f t="shared" si="345"/>
        <v>81.256230789298584</v>
      </c>
      <c r="I707">
        <f t="shared" si="330"/>
        <v>8.1256230789298584E-5</v>
      </c>
      <c r="J707" s="4">
        <f t="shared" si="346"/>
        <v>661.46621282667911</v>
      </c>
      <c r="K707" s="40">
        <f t="shared" si="347"/>
        <v>8.1404983519589234</v>
      </c>
      <c r="L707" s="40">
        <f t="shared" si="331"/>
        <v>0</v>
      </c>
      <c r="M707" s="10">
        <f t="shared" si="348"/>
        <v>5.0194052419720627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13.819365972583945</v>
      </c>
      <c r="Q707" s="42">
        <f t="shared" si="350"/>
        <v>0.32860237036921069</v>
      </c>
      <c r="R707" s="4">
        <f t="shared" si="351"/>
        <v>18499.190772667567</v>
      </c>
      <c r="S707">
        <f t="shared" si="332"/>
        <v>1.8499190772667568E-5</v>
      </c>
      <c r="T707" s="41">
        <f t="shared" si="333"/>
        <v>1.6130518126921626E-4</v>
      </c>
      <c r="U707" s="42">
        <f t="shared" si="352"/>
        <v>3.3197722801090582E-2</v>
      </c>
      <c r="V707" s="42">
        <f t="shared" si="353"/>
        <v>0.44961460348548055</v>
      </c>
      <c r="W707" s="42">
        <f t="shared" si="354"/>
        <v>0.4464578526422105</v>
      </c>
      <c r="X707" s="42">
        <f t="shared" si="355"/>
        <v>3.1567508432700508E-3</v>
      </c>
      <c r="Y707" s="42">
        <f t="shared" si="329"/>
        <v>2.4536402872200359E-3</v>
      </c>
      <c r="Z707" s="10">
        <f t="shared" si="356"/>
        <v>15.211168469070699</v>
      </c>
      <c r="AA707">
        <f t="shared" si="334"/>
        <v>5018774.3860335341</v>
      </c>
      <c r="AB707" s="10">
        <f t="shared" si="335"/>
        <v>5.0187743860335337</v>
      </c>
      <c r="AC707" s="10">
        <f t="shared" si="336"/>
        <v>4.9177743860335337</v>
      </c>
      <c r="AD707" s="3">
        <f t="shared" si="337"/>
        <v>713.23776447186856</v>
      </c>
      <c r="AI707" s="94">
        <f t="shared" si="338"/>
        <v>0.4464578526422105</v>
      </c>
    </row>
    <row r="708" spans="2:35">
      <c r="B708" s="39">
        <f t="shared" si="339"/>
        <v>680</v>
      </c>
      <c r="C708" s="42">
        <f t="shared" si="340"/>
        <v>4.5170263788921634</v>
      </c>
      <c r="D708" s="10">
        <f t="shared" si="341"/>
        <v>1.0229736211072336</v>
      </c>
      <c r="E708" s="40">
        <f t="shared" si="342"/>
        <v>29.034052757785531</v>
      </c>
      <c r="F708" s="40">
        <f t="shared" si="343"/>
        <v>31.08</v>
      </c>
      <c r="G708" s="3">
        <f t="shared" si="344"/>
        <v>190.26378896886754</v>
      </c>
      <c r="H708" s="3">
        <f t="shared" si="345"/>
        <v>81.256230789298584</v>
      </c>
      <c r="I708">
        <f t="shared" si="330"/>
        <v>8.1256230789298584E-5</v>
      </c>
      <c r="J708" s="4">
        <f t="shared" si="346"/>
        <v>662.0719746159117</v>
      </c>
      <c r="K708" s="40">
        <f t="shared" si="347"/>
        <v>8.1479533099768933</v>
      </c>
      <c r="L708" s="40">
        <f t="shared" si="331"/>
        <v>0</v>
      </c>
      <c r="M708" s="10">
        <f t="shared" si="348"/>
        <v>5.0187743860335337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13.818811888948572</v>
      </c>
      <c r="Q708" s="42">
        <f t="shared" si="350"/>
        <v>0.32908306913728819</v>
      </c>
      <c r="R708" s="4">
        <f t="shared" si="351"/>
        <v>18378.770779378559</v>
      </c>
      <c r="S708">
        <f t="shared" si="332"/>
        <v>1.8378770779378558E-5</v>
      </c>
      <c r="T708" s="41">
        <f t="shared" si="333"/>
        <v>1.6142560126250529E-4</v>
      </c>
      <c r="U708" s="42">
        <f t="shared" si="352"/>
        <v>3.2981623102133789E-2</v>
      </c>
      <c r="V708" s="42">
        <f t="shared" si="353"/>
        <v>0.44955326143452018</v>
      </c>
      <c r="W708" s="42">
        <f t="shared" si="354"/>
        <v>0.44640058802618438</v>
      </c>
      <c r="X708" s="42">
        <f t="shared" si="355"/>
        <v>3.1526734083358043E-3</v>
      </c>
      <c r="Y708" s="42">
        <f t="shared" si="329"/>
        <v>2.4551557734435736E-3</v>
      </c>
      <c r="Z708" s="10">
        <f t="shared" si="356"/>
        <v>15.209209408184739</v>
      </c>
      <c r="AA708">
        <f t="shared" si="334"/>
        <v>5018141.0211828817</v>
      </c>
      <c r="AB708" s="10">
        <f t="shared" si="335"/>
        <v>5.0181410211828821</v>
      </c>
      <c r="AC708" s="10">
        <f t="shared" si="336"/>
        <v>4.9171410211828821</v>
      </c>
      <c r="AD708" s="3">
        <f t="shared" si="337"/>
        <v>713.14590590034538</v>
      </c>
      <c r="AI708" s="94">
        <f t="shared" si="338"/>
        <v>0.44640058802618438</v>
      </c>
    </row>
    <row r="709" spans="2:35">
      <c r="B709" s="39">
        <f t="shared" si="339"/>
        <v>681</v>
      </c>
      <c r="C709" s="42">
        <f t="shared" si="340"/>
        <v>4.5236690647434754</v>
      </c>
      <c r="D709" s="10">
        <f t="shared" si="341"/>
        <v>1.0163309352559207</v>
      </c>
      <c r="E709" s="40">
        <f t="shared" si="342"/>
        <v>29.047338129488157</v>
      </c>
      <c r="F709" s="40">
        <f t="shared" si="343"/>
        <v>31.08</v>
      </c>
      <c r="G709" s="3">
        <f t="shared" si="344"/>
        <v>190.21064748205706</v>
      </c>
      <c r="H709" s="3">
        <f t="shared" si="345"/>
        <v>81.256230789298584</v>
      </c>
      <c r="I709">
        <f t="shared" si="330"/>
        <v>8.1256230789298584E-5</v>
      </c>
      <c r="J709" s="4">
        <f t="shared" si="346"/>
        <v>662.67801365242576</v>
      </c>
      <c r="K709" s="40">
        <f t="shared" si="347"/>
        <v>8.1554116800074397</v>
      </c>
      <c r="L709" s="40">
        <f t="shared" si="331"/>
        <v>0</v>
      </c>
      <c r="M709" s="10">
        <f t="shared" si="348"/>
        <v>5.0181410211828821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13.818255554008708</v>
      </c>
      <c r="Q709" s="42">
        <f t="shared" si="350"/>
        <v>0.32956378725871449</v>
      </c>
      <c r="R709" s="4">
        <f t="shared" si="351"/>
        <v>18258.362432868893</v>
      </c>
      <c r="S709">
        <f t="shared" si="332"/>
        <v>1.8258362432868894E-5</v>
      </c>
      <c r="T709" s="41">
        <f t="shared" si="333"/>
        <v>1.6154600960901493E-4</v>
      </c>
      <c r="U709" s="42">
        <f t="shared" si="352"/>
        <v>3.2765544303904867E-2</v>
      </c>
      <c r="V709" s="42">
        <f t="shared" si="353"/>
        <v>0.44949168462343364</v>
      </c>
      <c r="W709" s="42">
        <f t="shared" si="354"/>
        <v>0.44634309566895686</v>
      </c>
      <c r="X709" s="42">
        <f t="shared" si="355"/>
        <v>3.1485889544767831E-3</v>
      </c>
      <c r="Y709" s="42">
        <f t="shared" si="329"/>
        <v>2.4566693572109135E-3</v>
      </c>
      <c r="Z709" s="10">
        <f t="shared" si="356"/>
        <v>15.207242587772475</v>
      </c>
      <c r="AA709">
        <f t="shared" si="334"/>
        <v>5017505.1476755291</v>
      </c>
      <c r="AB709" s="10">
        <f t="shared" si="335"/>
        <v>5.0175051476755295</v>
      </c>
      <c r="AC709" s="10">
        <f t="shared" si="336"/>
        <v>4.9165051476755295</v>
      </c>
      <c r="AD709" s="3">
        <f t="shared" si="337"/>
        <v>713.05368349173739</v>
      </c>
      <c r="AI709" s="94">
        <f t="shared" si="338"/>
        <v>0.44634309566895686</v>
      </c>
    </row>
    <row r="710" spans="2:35">
      <c r="B710" s="39">
        <f t="shared" si="339"/>
        <v>682</v>
      </c>
      <c r="C710" s="42">
        <f t="shared" si="340"/>
        <v>4.5303117505947874</v>
      </c>
      <c r="D710" s="10">
        <f t="shared" si="341"/>
        <v>1.0096882494046078</v>
      </c>
      <c r="E710" s="40">
        <f t="shared" si="342"/>
        <v>29.060623501190783</v>
      </c>
      <c r="F710" s="40">
        <f t="shared" si="343"/>
        <v>31.08</v>
      </c>
      <c r="G710" s="3">
        <f t="shared" si="344"/>
        <v>190.15750599524657</v>
      </c>
      <c r="H710" s="3">
        <f t="shared" si="345"/>
        <v>81.256230789298584</v>
      </c>
      <c r="I710">
        <f t="shared" si="330"/>
        <v>8.1256230789298584E-5</v>
      </c>
      <c r="J710" s="4">
        <f t="shared" si="346"/>
        <v>663.28432993622141</v>
      </c>
      <c r="K710" s="40">
        <f t="shared" si="347"/>
        <v>8.1628734620505643</v>
      </c>
      <c r="L710" s="40">
        <f t="shared" si="331"/>
        <v>0</v>
      </c>
      <c r="M710" s="10">
        <f t="shared" si="348"/>
        <v>5.0175051476755295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13.817696967410377</v>
      </c>
      <c r="Q710" s="42">
        <f t="shared" si="350"/>
        <v>0.33004452481338653</v>
      </c>
      <c r="R710" s="4">
        <f t="shared" si="351"/>
        <v>18137.965777338559</v>
      </c>
      <c r="S710">
        <f t="shared" si="332"/>
        <v>1.813796577733856E-5</v>
      </c>
      <c r="T710" s="41">
        <f t="shared" si="333"/>
        <v>1.6166640626454526E-4</v>
      </c>
      <c r="U710" s="42">
        <f t="shared" si="352"/>
        <v>3.2549486485722909E-2</v>
      </c>
      <c r="V710" s="42">
        <f t="shared" si="353"/>
        <v>0.44942987308190152</v>
      </c>
      <c r="W710" s="42">
        <f t="shared" si="354"/>
        <v>0.4462853755937134</v>
      </c>
      <c r="X710" s="42">
        <f t="shared" si="355"/>
        <v>3.1444974881881249E-3</v>
      </c>
      <c r="Y710" s="42">
        <f t="shared" si="329"/>
        <v>2.4581810352440575E-3</v>
      </c>
      <c r="Z710" s="10">
        <f t="shared" si="356"/>
        <v>15.205268008627444</v>
      </c>
      <c r="AA710">
        <f t="shared" si="334"/>
        <v>5016866.7657680269</v>
      </c>
      <c r="AB710" s="10">
        <f t="shared" si="335"/>
        <v>5.016866765768027</v>
      </c>
      <c r="AC710" s="10">
        <f t="shared" si="336"/>
        <v>4.9158667657680271</v>
      </c>
      <c r="AD710" s="3">
        <f t="shared" si="337"/>
        <v>712.96109728325268</v>
      </c>
      <c r="AI710" s="94">
        <f t="shared" si="338"/>
        <v>0.4462853755937134</v>
      </c>
    </row>
    <row r="711" spans="2:35">
      <c r="B711" s="39">
        <f t="shared" si="339"/>
        <v>683</v>
      </c>
      <c r="C711" s="42">
        <f t="shared" si="340"/>
        <v>4.5369544364460994</v>
      </c>
      <c r="D711" s="10">
        <f t="shared" si="341"/>
        <v>1.0030455635532949</v>
      </c>
      <c r="E711" s="40">
        <f t="shared" si="342"/>
        <v>29.073908872893409</v>
      </c>
      <c r="F711" s="40">
        <f t="shared" si="343"/>
        <v>31.08</v>
      </c>
      <c r="G711" s="3">
        <f t="shared" si="344"/>
        <v>190.10436450843608</v>
      </c>
      <c r="H711" s="3">
        <f t="shared" si="345"/>
        <v>81.256230789298584</v>
      </c>
      <c r="I711">
        <f t="shared" si="330"/>
        <v>8.1256230789298584E-5</v>
      </c>
      <c r="J711" s="4">
        <f t="shared" si="346"/>
        <v>663.89092346729865</v>
      </c>
      <c r="K711" s="40">
        <f t="shared" si="347"/>
        <v>8.170338656106269</v>
      </c>
      <c r="L711" s="40">
        <f t="shared" si="331"/>
        <v>0</v>
      </c>
      <c r="M711" s="10">
        <f t="shared" si="348"/>
        <v>5.016866765768027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13.817136128798172</v>
      </c>
      <c r="Q711" s="42">
        <f t="shared" si="350"/>
        <v>0.33052528188123265</v>
      </c>
      <c r="R711" s="4">
        <f t="shared" si="351"/>
        <v>18017.58085698753</v>
      </c>
      <c r="S711">
        <f t="shared" si="332"/>
        <v>1.801758085698753E-5</v>
      </c>
      <c r="T711" s="41">
        <f t="shared" si="333"/>
        <v>1.617867911848963E-4</v>
      </c>
      <c r="U711" s="42">
        <f t="shared" si="352"/>
        <v>3.2333449726906965E-2</v>
      </c>
      <c r="V711" s="42">
        <f t="shared" si="353"/>
        <v>0.44936782683992482</v>
      </c>
      <c r="W711" s="42">
        <f t="shared" si="354"/>
        <v>0.44622742782374175</v>
      </c>
      <c r="X711" s="42">
        <f t="shared" si="355"/>
        <v>3.1403990161830708E-3</v>
      </c>
      <c r="Y711" s="42">
        <f t="shared" si="329"/>
        <v>2.4596908042669443E-3</v>
      </c>
      <c r="Z711" s="10">
        <f t="shared" si="356"/>
        <v>15.203285671547272</v>
      </c>
      <c r="AA711">
        <f t="shared" si="334"/>
        <v>5016225.8757182462</v>
      </c>
      <c r="AB711" s="10">
        <f t="shared" si="335"/>
        <v>5.0162258757182459</v>
      </c>
      <c r="AC711" s="10">
        <f t="shared" si="336"/>
        <v>4.9152258757182459</v>
      </c>
      <c r="AD711" s="3">
        <f t="shared" si="337"/>
        <v>712.86814731229094</v>
      </c>
      <c r="AI711" s="94">
        <f t="shared" si="338"/>
        <v>0.44622742782374175</v>
      </c>
    </row>
    <row r="712" spans="2:35">
      <c r="B712" s="39">
        <f t="shared" si="339"/>
        <v>684</v>
      </c>
      <c r="C712" s="42">
        <f t="shared" si="340"/>
        <v>4.5435971222974114</v>
      </c>
      <c r="D712" s="10">
        <f t="shared" si="341"/>
        <v>0.99640287770198199</v>
      </c>
      <c r="E712" s="40">
        <f t="shared" si="342"/>
        <v>29.087194244596034</v>
      </c>
      <c r="F712" s="40">
        <f t="shared" si="343"/>
        <v>31.08</v>
      </c>
      <c r="G712" s="3">
        <f t="shared" si="344"/>
        <v>190.05122302162559</v>
      </c>
      <c r="H712" s="3">
        <f t="shared" si="345"/>
        <v>81.256230789298584</v>
      </c>
      <c r="I712">
        <f t="shared" si="330"/>
        <v>8.1256230789298584E-5</v>
      </c>
      <c r="J712" s="4">
        <f t="shared" si="346"/>
        <v>664.49779424565736</v>
      </c>
      <c r="K712" s="40">
        <f t="shared" si="347"/>
        <v>8.1778072621745519</v>
      </c>
      <c r="L712" s="40">
        <f t="shared" si="331"/>
        <v>0</v>
      </c>
      <c r="M712" s="10">
        <f t="shared" si="348"/>
        <v>5.0162258757182459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13.816573037815417</v>
      </c>
      <c r="Q712" s="42">
        <f t="shared" si="350"/>
        <v>0.33100605854221299</v>
      </c>
      <c r="R712" s="4">
        <f t="shared" si="351"/>
        <v>17897.207716015833</v>
      </c>
      <c r="S712">
        <f t="shared" si="332"/>
        <v>1.7897207716015834E-5</v>
      </c>
      <c r="T712" s="41">
        <f t="shared" si="333"/>
        <v>1.61907164325868E-4</v>
      </c>
      <c r="U712" s="42">
        <f t="shared" si="352"/>
        <v>3.2117434106776213E-2</v>
      </c>
      <c r="V712" s="42">
        <f t="shared" si="353"/>
        <v>0.44930554592704047</v>
      </c>
      <c r="W712" s="42">
        <f t="shared" si="354"/>
        <v>0.44616925238244964</v>
      </c>
      <c r="X712" s="42">
        <f t="shared" si="355"/>
        <v>3.1362935445908291E-3</v>
      </c>
      <c r="Y712" s="42">
        <f t="shared" si="329"/>
        <v>2.4611986610051668E-3</v>
      </c>
      <c r="Z712" s="10">
        <f t="shared" si="356"/>
        <v>15.201295577331903</v>
      </c>
      <c r="AA712">
        <f t="shared" si="334"/>
        <v>5015582.4777848115</v>
      </c>
      <c r="AB712" s="10">
        <f t="shared" si="335"/>
        <v>5.0155824777848119</v>
      </c>
      <c r="AC712" s="10">
        <f t="shared" si="336"/>
        <v>4.9145824777848119</v>
      </c>
      <c r="AD712" s="3">
        <f t="shared" si="337"/>
        <v>712.77483361636132</v>
      </c>
      <c r="AI712" s="94">
        <f t="shared" si="338"/>
        <v>0.44616925238244964</v>
      </c>
    </row>
    <row r="713" spans="2:35">
      <c r="B713" s="39">
        <f t="shared" si="339"/>
        <v>685</v>
      </c>
      <c r="C713" s="42">
        <f t="shared" si="340"/>
        <v>4.5502398081487234</v>
      </c>
      <c r="D713" s="10">
        <f t="shared" si="341"/>
        <v>0.9897601918506691</v>
      </c>
      <c r="E713" s="40">
        <f t="shared" si="342"/>
        <v>29.10047961629866</v>
      </c>
      <c r="F713" s="40">
        <f t="shared" si="343"/>
        <v>31.08</v>
      </c>
      <c r="G713" s="3">
        <f t="shared" si="344"/>
        <v>189.9980815348151</v>
      </c>
      <c r="H713" s="3">
        <f t="shared" si="345"/>
        <v>81.256230789298584</v>
      </c>
      <c r="I713">
        <f t="shared" si="330"/>
        <v>8.1256230789298584E-5</v>
      </c>
      <c r="J713" s="4">
        <f t="shared" si="346"/>
        <v>665.10494227129766</v>
      </c>
      <c r="K713" s="40">
        <f t="shared" si="347"/>
        <v>8.1852792802554131</v>
      </c>
      <c r="L713" s="40">
        <f t="shared" si="331"/>
        <v>0</v>
      </c>
      <c r="M713" s="10">
        <f t="shared" si="348"/>
        <v>5.0155824777848119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13.816007694103687</v>
      </c>
      <c r="Q713" s="42">
        <f t="shared" si="350"/>
        <v>0.33148685487631946</v>
      </c>
      <c r="R713" s="4">
        <f t="shared" si="351"/>
        <v>17776.846398623453</v>
      </c>
      <c r="S713">
        <f t="shared" si="332"/>
        <v>1.7776846398623454E-5</v>
      </c>
      <c r="T713" s="41">
        <f t="shared" si="333"/>
        <v>1.6202752564326039E-4</v>
      </c>
      <c r="U713" s="42">
        <f t="shared" si="352"/>
        <v>3.1901439704649717E-2</v>
      </c>
      <c r="V713" s="42">
        <f t="shared" si="353"/>
        <v>0.44924303037357366</v>
      </c>
      <c r="W713" s="42">
        <f t="shared" si="354"/>
        <v>0.44611084929331324</v>
      </c>
      <c r="X713" s="42">
        <f t="shared" si="355"/>
        <v>3.1321810802604211E-3</v>
      </c>
      <c r="Y713" s="42">
        <f t="shared" si="329"/>
        <v>2.4627046021863134E-3</v>
      </c>
      <c r="Z713" s="10">
        <f t="shared" si="356"/>
        <v>15.199297726785664</v>
      </c>
      <c r="AA713">
        <f t="shared" si="334"/>
        <v>5014936.5722277602</v>
      </c>
      <c r="AB713" s="10">
        <f t="shared" si="335"/>
        <v>5.0149365722277599</v>
      </c>
      <c r="AC713" s="10">
        <f t="shared" si="336"/>
        <v>4.9139365722277599</v>
      </c>
      <c r="AD713" s="3">
        <f t="shared" si="337"/>
        <v>712.68115623317772</v>
      </c>
      <c r="AI713" s="94">
        <f t="shared" si="338"/>
        <v>0.44611084929331324</v>
      </c>
    </row>
    <row r="714" spans="2:35">
      <c r="B714" s="39">
        <f t="shared" si="339"/>
        <v>686</v>
      </c>
      <c r="C714" s="42">
        <f t="shared" si="340"/>
        <v>4.5568824940000354</v>
      </c>
      <c r="D714" s="10">
        <f t="shared" si="341"/>
        <v>0.98311750599935621</v>
      </c>
      <c r="E714" s="40">
        <f t="shared" si="342"/>
        <v>29.113764988001286</v>
      </c>
      <c r="F714" s="40">
        <f t="shared" si="343"/>
        <v>31.08</v>
      </c>
      <c r="G714" s="3">
        <f t="shared" si="344"/>
        <v>189.94494004800461</v>
      </c>
      <c r="H714" s="3">
        <f t="shared" si="345"/>
        <v>81.256230789298584</v>
      </c>
      <c r="I714">
        <f t="shared" si="330"/>
        <v>8.1256230789298584E-5</v>
      </c>
      <c r="J714" s="4">
        <f t="shared" si="346"/>
        <v>665.71236754421966</v>
      </c>
      <c r="K714" s="40">
        <f t="shared" si="347"/>
        <v>8.1927547103488561</v>
      </c>
      <c r="L714" s="40">
        <f t="shared" si="331"/>
        <v>0</v>
      </c>
      <c r="M714" s="10">
        <f t="shared" si="348"/>
        <v>5.0149365722277599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13.815440097303371</v>
      </c>
      <c r="Q714" s="42">
        <f t="shared" si="350"/>
        <v>0.33196767096357599</v>
      </c>
      <c r="R714" s="4">
        <f t="shared" si="351"/>
        <v>17656.496949010387</v>
      </c>
      <c r="S714">
        <f t="shared" si="332"/>
        <v>1.7656496949010386E-5</v>
      </c>
      <c r="T714" s="41">
        <f t="shared" si="333"/>
        <v>1.6214787509287345E-4</v>
      </c>
      <c r="U714" s="42">
        <f t="shared" si="352"/>
        <v>3.1685466599846585E-2</v>
      </c>
      <c r="V714" s="42">
        <f t="shared" si="353"/>
        <v>0.44918028020951872</v>
      </c>
      <c r="W714" s="42">
        <f t="shared" si="354"/>
        <v>0.44605221857993693</v>
      </c>
      <c r="X714" s="42">
        <f t="shared" si="355"/>
        <v>3.1280616295817909E-3</v>
      </c>
      <c r="Y714" s="42">
        <f t="shared" si="329"/>
        <v>2.4642086245397462E-3</v>
      </c>
      <c r="Z714" s="10">
        <f t="shared" si="356"/>
        <v>15.197292120715867</v>
      </c>
      <c r="AA714">
        <f t="shared" si="334"/>
        <v>5014288.1593080964</v>
      </c>
      <c r="AB714" s="10">
        <f t="shared" si="335"/>
        <v>5.0142881593080961</v>
      </c>
      <c r="AC714" s="10">
        <f t="shared" si="336"/>
        <v>4.9132881593080961</v>
      </c>
      <c r="AD714" s="3">
        <f t="shared" si="337"/>
        <v>712.5871152005941</v>
      </c>
      <c r="AI714" s="94">
        <f t="shared" si="338"/>
        <v>0.44605221857993693</v>
      </c>
    </row>
    <row r="715" spans="2:35">
      <c r="B715" s="39">
        <f t="shared" si="339"/>
        <v>687</v>
      </c>
      <c r="C715" s="42">
        <f t="shared" si="340"/>
        <v>4.5635251798513474</v>
      </c>
      <c r="D715" s="10">
        <f t="shared" si="341"/>
        <v>0.97647482014804332</v>
      </c>
      <c r="E715" s="40">
        <f t="shared" si="342"/>
        <v>29.127050359703912</v>
      </c>
      <c r="F715" s="40">
        <f t="shared" si="343"/>
        <v>31.08</v>
      </c>
      <c r="G715" s="3">
        <f t="shared" si="344"/>
        <v>189.89179856119412</v>
      </c>
      <c r="H715" s="3">
        <f t="shared" si="345"/>
        <v>81.256230789298584</v>
      </c>
      <c r="I715">
        <f t="shared" si="330"/>
        <v>8.1256230789298584E-5</v>
      </c>
      <c r="J715" s="4">
        <f t="shared" si="346"/>
        <v>666.32007006442302</v>
      </c>
      <c r="K715" s="40">
        <f t="shared" si="347"/>
        <v>8.2002335524548737</v>
      </c>
      <c r="L715" s="40">
        <f t="shared" si="331"/>
        <v>0</v>
      </c>
      <c r="M715" s="10">
        <f t="shared" si="348"/>
        <v>5.0142881593080961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13.814870247053284</v>
      </c>
      <c r="Q715" s="42">
        <f t="shared" si="350"/>
        <v>0.33244850688403849</v>
      </c>
      <c r="R715" s="4">
        <f t="shared" si="351"/>
        <v>17536.159411376651</v>
      </c>
      <c r="S715">
        <f t="shared" si="332"/>
        <v>1.7536159411376653E-5</v>
      </c>
      <c r="T715" s="41">
        <f t="shared" si="333"/>
        <v>1.6226821263050719E-4</v>
      </c>
      <c r="U715" s="42">
        <f t="shared" si="352"/>
        <v>3.1469514871685964E-2</v>
      </c>
      <c r="V715" s="42">
        <f t="shared" si="353"/>
        <v>0.44911729546516765</v>
      </c>
      <c r="W715" s="42">
        <f t="shared" si="354"/>
        <v>0.44599336026601266</v>
      </c>
      <c r="X715" s="42">
        <f t="shared" si="355"/>
        <v>3.1239351991549924E-3</v>
      </c>
      <c r="Y715" s="42">
        <f t="shared" si="329"/>
        <v>2.4657107247966969E-3</v>
      </c>
      <c r="Z715" s="10">
        <f t="shared" si="356"/>
        <v>15.195278759933364</v>
      </c>
      <c r="AA715">
        <f t="shared" si="334"/>
        <v>5013637.2392879697</v>
      </c>
      <c r="AB715" s="10">
        <f t="shared" si="335"/>
        <v>5.01363723928797</v>
      </c>
      <c r="AC715" s="10">
        <f t="shared" si="336"/>
        <v>4.91263723928797</v>
      </c>
      <c r="AD715" s="3">
        <f t="shared" si="337"/>
        <v>712.49271055663087</v>
      </c>
      <c r="AI715" s="94">
        <f t="shared" si="338"/>
        <v>0.44599336026601266</v>
      </c>
    </row>
    <row r="716" spans="2:35">
      <c r="B716" s="39">
        <f t="shared" si="339"/>
        <v>688</v>
      </c>
      <c r="C716" s="42">
        <f t="shared" si="340"/>
        <v>4.5701678657026594</v>
      </c>
      <c r="D716" s="10">
        <f t="shared" si="341"/>
        <v>0.96983213429673043</v>
      </c>
      <c r="E716" s="40">
        <f t="shared" si="342"/>
        <v>29.140335731406537</v>
      </c>
      <c r="F716" s="40">
        <f t="shared" si="343"/>
        <v>31.08</v>
      </c>
      <c r="G716" s="3">
        <f t="shared" si="344"/>
        <v>189.83865707438363</v>
      </c>
      <c r="H716" s="3">
        <f t="shared" si="345"/>
        <v>81.256230789298584</v>
      </c>
      <c r="I716">
        <f t="shared" si="330"/>
        <v>8.1256230789298584E-5</v>
      </c>
      <c r="J716" s="4">
        <f t="shared" si="346"/>
        <v>666.92804983190808</v>
      </c>
      <c r="K716" s="40">
        <f t="shared" si="347"/>
        <v>8.2077158065734732</v>
      </c>
      <c r="L716" s="40">
        <f t="shared" si="331"/>
        <v>0</v>
      </c>
      <c r="M716" s="10">
        <f t="shared" si="348"/>
        <v>5.01363723928797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13.814298142990816</v>
      </c>
      <c r="Q716" s="42">
        <f t="shared" si="350"/>
        <v>0.33292936271779522</v>
      </c>
      <c r="R716" s="4">
        <f t="shared" si="351"/>
        <v>17415.833829922223</v>
      </c>
      <c r="S716">
        <f t="shared" si="332"/>
        <v>1.7415833829922225E-5</v>
      </c>
      <c r="T716" s="41">
        <f t="shared" si="333"/>
        <v>1.6238853821196162E-4</v>
      </c>
      <c r="U716" s="42">
        <f t="shared" si="352"/>
        <v>3.1253584599486926E-2</v>
      </c>
      <c r="V716" s="42">
        <f t="shared" si="353"/>
        <v>0.44905407617094117</v>
      </c>
      <c r="W716" s="42">
        <f t="shared" si="354"/>
        <v>0.44593427437533661</v>
      </c>
      <c r="X716" s="42">
        <f t="shared" si="355"/>
        <v>3.1198017956045598E-3</v>
      </c>
      <c r="Y716" s="42">
        <f t="shared" si="329"/>
        <v>2.4672108996902781E-3</v>
      </c>
      <c r="Z716" s="10">
        <f t="shared" si="356"/>
        <v>15.19325764525259</v>
      </c>
      <c r="AA716">
        <f t="shared" si="334"/>
        <v>5012983.8124306872</v>
      </c>
      <c r="AB716" s="10">
        <f t="shared" si="335"/>
        <v>5.0129838124306874</v>
      </c>
      <c r="AC716" s="10">
        <f t="shared" si="336"/>
        <v>4.9119838124306874</v>
      </c>
      <c r="AD716" s="3">
        <f t="shared" si="337"/>
        <v>712.397942339476</v>
      </c>
      <c r="AI716" s="94">
        <f t="shared" si="338"/>
        <v>0.44593427437533661</v>
      </c>
    </row>
    <row r="717" spans="2:35">
      <c r="B717" s="39">
        <f t="shared" si="339"/>
        <v>689</v>
      </c>
      <c r="C717" s="42">
        <f t="shared" si="340"/>
        <v>4.5768105515539714</v>
      </c>
      <c r="D717" s="10">
        <f t="shared" si="341"/>
        <v>0.96318944844541754</v>
      </c>
      <c r="E717" s="40">
        <f t="shared" si="342"/>
        <v>29.153621103109163</v>
      </c>
      <c r="F717" s="40">
        <f t="shared" si="343"/>
        <v>31.08</v>
      </c>
      <c r="G717" s="3">
        <f t="shared" si="344"/>
        <v>189.78551558757314</v>
      </c>
      <c r="H717" s="3">
        <f t="shared" si="345"/>
        <v>81.256230789298584</v>
      </c>
      <c r="I717">
        <f t="shared" si="330"/>
        <v>8.1256230789298584E-5</v>
      </c>
      <c r="J717" s="4">
        <f t="shared" si="346"/>
        <v>667.53630684667473</v>
      </c>
      <c r="K717" s="40">
        <f t="shared" si="347"/>
        <v>8.215201472704651</v>
      </c>
      <c r="L717" s="40">
        <f t="shared" si="331"/>
        <v>0</v>
      </c>
      <c r="M717" s="10">
        <f t="shared" si="348"/>
        <v>5.0129838124306874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13.813723784751959</v>
      </c>
      <c r="Q717" s="42">
        <f t="shared" si="350"/>
        <v>0.33341023854496676</v>
      </c>
      <c r="R717" s="4">
        <f t="shared" si="351"/>
        <v>17295.520248847104</v>
      </c>
      <c r="S717">
        <f t="shared" si="332"/>
        <v>1.7295520248847105E-5</v>
      </c>
      <c r="T717" s="41">
        <f t="shared" si="333"/>
        <v>1.6250885179303672E-4</v>
      </c>
      <c r="U717" s="42">
        <f t="shared" si="352"/>
        <v>3.1037675862568569E-2</v>
      </c>
      <c r="V717" s="42">
        <f t="shared" si="353"/>
        <v>0.44899062235734877</v>
      </c>
      <c r="W717" s="42">
        <f t="shared" si="354"/>
        <v>0.44587496093181</v>
      </c>
      <c r="X717" s="42">
        <f t="shared" si="355"/>
        <v>3.1156614255387627E-3</v>
      </c>
      <c r="Y717" s="42">
        <f t="shared" si="329"/>
        <v>2.4687091459554703E-3</v>
      </c>
      <c r="Z717" s="10">
        <f t="shared" si="356"/>
        <v>15.191228777491437</v>
      </c>
      <c r="AA717">
        <f t="shared" si="334"/>
        <v>5012327.8790006721</v>
      </c>
      <c r="AB717" s="10">
        <f t="shared" si="335"/>
        <v>5.0123278790006722</v>
      </c>
      <c r="AC717" s="10">
        <f t="shared" si="336"/>
        <v>4.9113278790006722</v>
      </c>
      <c r="AD717" s="3">
        <f t="shared" si="337"/>
        <v>712.3028105874796</v>
      </c>
      <c r="AI717" s="94">
        <f t="shared" si="338"/>
        <v>0.44587496093181</v>
      </c>
    </row>
    <row r="718" spans="2:35">
      <c r="B718" s="39">
        <f t="shared" si="339"/>
        <v>690</v>
      </c>
      <c r="C718" s="42">
        <f t="shared" si="340"/>
        <v>4.5834532374052834</v>
      </c>
      <c r="D718" s="10">
        <f t="shared" si="341"/>
        <v>0.95654676259410465</v>
      </c>
      <c r="E718" s="40">
        <f t="shared" si="342"/>
        <v>29.166906474811789</v>
      </c>
      <c r="F718" s="40">
        <f t="shared" si="343"/>
        <v>31.08</v>
      </c>
      <c r="G718" s="3">
        <f t="shared" si="344"/>
        <v>189.73237410076266</v>
      </c>
      <c r="H718" s="3">
        <f t="shared" si="345"/>
        <v>81.256230789298584</v>
      </c>
      <c r="I718">
        <f t="shared" si="330"/>
        <v>8.1256230789298584E-5</v>
      </c>
      <c r="J718" s="4">
        <f t="shared" si="346"/>
        <v>668.14484110872274</v>
      </c>
      <c r="K718" s="40">
        <f t="shared" si="347"/>
        <v>8.2226905508484052</v>
      </c>
      <c r="L718" s="40">
        <f t="shared" si="331"/>
        <v>0</v>
      </c>
      <c r="M718" s="10">
        <f t="shared" si="348"/>
        <v>5.0123278790006722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13.813147171971247</v>
      </c>
      <c r="Q718" s="42">
        <f t="shared" si="350"/>
        <v>0.33389113444570623</v>
      </c>
      <c r="R718" s="4">
        <f t="shared" si="351"/>
        <v>17175.218712351307</v>
      </c>
      <c r="S718">
        <f t="shared" si="332"/>
        <v>1.7175218712351307E-5</v>
      </c>
      <c r="T718" s="41">
        <f t="shared" si="333"/>
        <v>1.6262915332953252E-4</v>
      </c>
      <c r="U718" s="42">
        <f t="shared" si="352"/>
        <v>3.0821788740250034E-2</v>
      </c>
      <c r="V718" s="42">
        <f t="shared" si="353"/>
        <v>0.44892693405489587</v>
      </c>
      <c r="W718" s="42">
        <f t="shared" si="354"/>
        <v>0.44581541995943513</v>
      </c>
      <c r="X718" s="42">
        <f t="shared" si="355"/>
        <v>3.1115140954607323E-3</v>
      </c>
      <c r="Y718" s="42">
        <f t="shared" si="329"/>
        <v>2.4702054603290705E-3</v>
      </c>
      <c r="Z718" s="10">
        <f t="shared" si="356"/>
        <v>15.189192157470917</v>
      </c>
      <c r="AA718">
        <f t="shared" si="334"/>
        <v>5011669.4392633587</v>
      </c>
      <c r="AB718" s="10">
        <f t="shared" si="335"/>
        <v>5.0116694392633585</v>
      </c>
      <c r="AC718" s="10">
        <f t="shared" si="336"/>
        <v>4.9106694392633585</v>
      </c>
      <c r="AD718" s="3">
        <f t="shared" si="337"/>
        <v>712.20731533913829</v>
      </c>
      <c r="AI718" s="94">
        <f t="shared" si="338"/>
        <v>0.44581541995943513</v>
      </c>
    </row>
    <row r="719" spans="2:35">
      <c r="B719" s="39">
        <f t="shared" si="339"/>
        <v>691</v>
      </c>
      <c r="C719" s="42">
        <f t="shared" si="340"/>
        <v>4.5900959232565954</v>
      </c>
      <c r="D719" s="10">
        <f t="shared" si="341"/>
        <v>0.94990407674279176</v>
      </c>
      <c r="E719" s="40">
        <f t="shared" si="342"/>
        <v>29.180191846514415</v>
      </c>
      <c r="F719" s="40">
        <f t="shared" si="343"/>
        <v>31.08</v>
      </c>
      <c r="G719" s="3">
        <f t="shared" si="344"/>
        <v>189.67923261395217</v>
      </c>
      <c r="H719" s="3">
        <f t="shared" si="345"/>
        <v>81.256230789298584</v>
      </c>
      <c r="I719">
        <f t="shared" si="330"/>
        <v>8.1256230789298584E-5</v>
      </c>
      <c r="J719" s="4">
        <f t="shared" si="346"/>
        <v>668.75365261805246</v>
      </c>
      <c r="K719" s="40">
        <f t="shared" si="347"/>
        <v>8.2301830410047412</v>
      </c>
      <c r="L719" s="40">
        <f t="shared" si="331"/>
        <v>0</v>
      </c>
      <c r="M719" s="10">
        <f t="shared" si="348"/>
        <v>5.0116694392633585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13.81256830428168</v>
      </c>
      <c r="Q719" s="42">
        <f t="shared" si="350"/>
        <v>0.33437205050019936</v>
      </c>
      <c r="R719" s="4">
        <f t="shared" si="351"/>
        <v>17054.929264634815</v>
      </c>
      <c r="S719">
        <f t="shared" si="332"/>
        <v>1.7054929264634815E-5</v>
      </c>
      <c r="T719" s="41">
        <f t="shared" si="333"/>
        <v>1.6274944277724901E-4</v>
      </c>
      <c r="U719" s="42">
        <f t="shared" si="352"/>
        <v>3.0605923311850407E-2</v>
      </c>
      <c r="V719" s="42">
        <f t="shared" si="353"/>
        <v>0.44886301129444001</v>
      </c>
      <c r="W719" s="42">
        <f t="shared" si="354"/>
        <v>0.44575565148230634</v>
      </c>
      <c r="X719" s="42">
        <f t="shared" si="355"/>
        <v>3.1073598121336699E-3</v>
      </c>
      <c r="Y719" s="42">
        <f t="shared" si="329"/>
        <v>2.4716998395498124E-3</v>
      </c>
      <c r="Z719" s="10">
        <f t="shared" si="356"/>
        <v>15.187147786015862</v>
      </c>
      <c r="AA719">
        <f t="shared" si="334"/>
        <v>5011008.4934854172</v>
      </c>
      <c r="AB719" s="10">
        <f t="shared" si="335"/>
        <v>5.0110084934854173</v>
      </c>
      <c r="AC719" s="10">
        <f t="shared" si="336"/>
        <v>4.9100084934854173</v>
      </c>
      <c r="AD719" s="3">
        <f t="shared" si="337"/>
        <v>712.111456633128</v>
      </c>
      <c r="AI719" s="94">
        <f t="shared" si="338"/>
        <v>0.44575565148230634</v>
      </c>
    </row>
    <row r="720" spans="2:35">
      <c r="B720" s="39">
        <f t="shared" si="339"/>
        <v>692</v>
      </c>
      <c r="C720" s="42">
        <f t="shared" si="340"/>
        <v>4.5967386091079074</v>
      </c>
      <c r="D720" s="10">
        <f t="shared" si="341"/>
        <v>0.94326139089147887</v>
      </c>
      <c r="E720" s="40">
        <f t="shared" si="342"/>
        <v>29.193477218217041</v>
      </c>
      <c r="F720" s="40">
        <f t="shared" si="343"/>
        <v>31.08</v>
      </c>
      <c r="G720" s="3">
        <f t="shared" si="344"/>
        <v>189.62609112714168</v>
      </c>
      <c r="H720" s="3">
        <f t="shared" si="345"/>
        <v>81.256230789298584</v>
      </c>
      <c r="I720">
        <f t="shared" si="330"/>
        <v>8.1256230789298584E-5</v>
      </c>
      <c r="J720" s="4">
        <f t="shared" si="346"/>
        <v>669.36274137466376</v>
      </c>
      <c r="K720" s="40">
        <f t="shared" si="347"/>
        <v>8.2376789431736555</v>
      </c>
      <c r="L720" s="40">
        <f t="shared" si="331"/>
        <v>0</v>
      </c>
      <c r="M720" s="10">
        <f t="shared" si="348"/>
        <v>5.0110084934854173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13.811987181314905</v>
      </c>
      <c r="Q720" s="42">
        <f t="shared" si="350"/>
        <v>0.33485298678866465</v>
      </c>
      <c r="R720" s="4">
        <f t="shared" si="351"/>
        <v>16934.65194989763</v>
      </c>
      <c r="S720">
        <f t="shared" si="332"/>
        <v>1.693465194989763E-5</v>
      </c>
      <c r="T720" s="41">
        <f t="shared" si="333"/>
        <v>1.628697200919862E-4</v>
      </c>
      <c r="U720" s="42">
        <f t="shared" si="352"/>
        <v>3.0390079656688791E-2</v>
      </c>
      <c r="V720" s="42">
        <f t="shared" si="353"/>
        <v>0.44879885410683035</v>
      </c>
      <c r="W720" s="42">
        <f t="shared" si="354"/>
        <v>0.44569565552462986</v>
      </c>
      <c r="X720" s="42">
        <f t="shared" si="355"/>
        <v>3.1031985822004837E-3</v>
      </c>
      <c r="Y720" s="42">
        <f t="shared" si="329"/>
        <v>2.4731922803583068E-3</v>
      </c>
      <c r="Z720" s="10">
        <f t="shared" si="356"/>
        <v>15.185095663954524</v>
      </c>
      <c r="AA720">
        <f t="shared" si="334"/>
        <v>5010345.0419346187</v>
      </c>
      <c r="AB720" s="10">
        <f t="shared" si="335"/>
        <v>5.0103450419346185</v>
      </c>
      <c r="AC720" s="10">
        <f t="shared" si="336"/>
        <v>4.9093450419346185</v>
      </c>
      <c r="AD720" s="3">
        <f t="shared" si="337"/>
        <v>712.01523450828404</v>
      </c>
      <c r="AI720" s="94">
        <f t="shared" si="338"/>
        <v>0.44569565552462986</v>
      </c>
    </row>
    <row r="721" spans="2:35">
      <c r="B721" s="39">
        <f t="shared" si="339"/>
        <v>693</v>
      </c>
      <c r="C721" s="42">
        <f t="shared" si="340"/>
        <v>4.6033812949592194</v>
      </c>
      <c r="D721" s="10">
        <f t="shared" si="341"/>
        <v>0.93661870504016598</v>
      </c>
      <c r="E721" s="40">
        <f t="shared" si="342"/>
        <v>29.206762589919666</v>
      </c>
      <c r="F721" s="40">
        <f t="shared" si="343"/>
        <v>31.08</v>
      </c>
      <c r="G721" s="3">
        <f t="shared" si="344"/>
        <v>189.57294964033119</v>
      </c>
      <c r="H721" s="3">
        <f t="shared" si="345"/>
        <v>81.256230789298584</v>
      </c>
      <c r="I721">
        <f t="shared" si="330"/>
        <v>8.1256230789298584E-5</v>
      </c>
      <c r="J721" s="4">
        <f t="shared" si="346"/>
        <v>669.97210737855653</v>
      </c>
      <c r="K721" s="40">
        <f t="shared" si="347"/>
        <v>8.2451782573551462</v>
      </c>
      <c r="L721" s="40">
        <f t="shared" si="331"/>
        <v>0</v>
      </c>
      <c r="M721" s="10">
        <f t="shared" si="348"/>
        <v>5.0103450419346185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13.811403802701113</v>
      </c>
      <c r="Q721" s="42">
        <f t="shared" si="350"/>
        <v>0.33533394339135358</v>
      </c>
      <c r="R721" s="4">
        <f t="shared" si="351"/>
        <v>16814.386812339744</v>
      </c>
      <c r="S721">
        <f t="shared" si="332"/>
        <v>1.6814386812339743E-5</v>
      </c>
      <c r="T721" s="41">
        <f t="shared" si="333"/>
        <v>1.629899852295441E-4</v>
      </c>
      <c r="U721" s="42">
        <f t="shared" si="352"/>
        <v>3.0174257854084285E-2</v>
      </c>
      <c r="V721" s="42">
        <f t="shared" si="353"/>
        <v>0.44873446252299909</v>
      </c>
      <c r="W721" s="42">
        <f t="shared" si="354"/>
        <v>0.44563543211071238</v>
      </c>
      <c r="X721" s="42">
        <f t="shared" si="355"/>
        <v>3.0990304122867074E-3</v>
      </c>
      <c r="Y721" s="42">
        <f t="shared" si="329"/>
        <v>2.47468277949703E-3</v>
      </c>
      <c r="Z721" s="10">
        <f t="shared" si="356"/>
        <v>15.183035792118478</v>
      </c>
      <c r="AA721">
        <f t="shared" si="334"/>
        <v>5009679.0848798128</v>
      </c>
      <c r="AB721" s="10">
        <f t="shared" si="335"/>
        <v>5.0096790848798127</v>
      </c>
      <c r="AC721" s="10">
        <f t="shared" si="336"/>
        <v>4.9086790848798127</v>
      </c>
      <c r="AD721" s="3">
        <f t="shared" si="337"/>
        <v>711.91864900359872</v>
      </c>
      <c r="AI721" s="94">
        <f t="shared" si="338"/>
        <v>0.44563543211071238</v>
      </c>
    </row>
    <row r="722" spans="2:35">
      <c r="B722" s="39">
        <f t="shared" si="339"/>
        <v>694</v>
      </c>
      <c r="C722" s="42">
        <f t="shared" si="340"/>
        <v>4.6100239808105314</v>
      </c>
      <c r="D722" s="10">
        <f t="shared" si="341"/>
        <v>0.92997601918885309</v>
      </c>
      <c r="E722" s="40">
        <f t="shared" si="342"/>
        <v>29.220047961622292</v>
      </c>
      <c r="F722" s="40">
        <f t="shared" si="343"/>
        <v>31.08</v>
      </c>
      <c r="G722" s="3">
        <f t="shared" si="344"/>
        <v>189.5198081535207</v>
      </c>
      <c r="H722" s="3">
        <f t="shared" si="345"/>
        <v>81.256230789298584</v>
      </c>
      <c r="I722">
        <f t="shared" si="330"/>
        <v>8.1256230789298584E-5</v>
      </c>
      <c r="J722" s="4">
        <f t="shared" si="346"/>
        <v>670.58175062973089</v>
      </c>
      <c r="K722" s="40">
        <f t="shared" si="347"/>
        <v>8.2526809835492188</v>
      </c>
      <c r="L722" s="40">
        <f t="shared" si="331"/>
        <v>0</v>
      </c>
      <c r="M722" s="10">
        <f t="shared" si="348"/>
        <v>5.0096790848798127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13.810818168069003</v>
      </c>
      <c r="Q722" s="42">
        <f t="shared" si="350"/>
        <v>0.3358149203885506</v>
      </c>
      <c r="R722" s="4">
        <f t="shared" si="351"/>
        <v>16694.133896161176</v>
      </c>
      <c r="S722">
        <f t="shared" si="332"/>
        <v>1.6694133896161177E-5</v>
      </c>
      <c r="T722" s="41">
        <f t="shared" si="333"/>
        <v>1.6311023814572265E-4</v>
      </c>
      <c r="U722" s="42">
        <f t="shared" si="352"/>
        <v>2.995845798335604E-2</v>
      </c>
      <c r="V722" s="42">
        <f t="shared" si="353"/>
        <v>0.44866983657401727</v>
      </c>
      <c r="W722" s="42">
        <f t="shared" si="354"/>
        <v>0.44557498126495781</v>
      </c>
      <c r="X722" s="42">
        <f t="shared" si="355"/>
        <v>3.0948553090594522E-3</v>
      </c>
      <c r="Y722" s="42">
        <f t="shared" si="329"/>
        <v>2.4761713337103407E-3</v>
      </c>
      <c r="Z722" s="10">
        <f t="shared" si="356"/>
        <v>15.180968171342682</v>
      </c>
      <c r="AA722">
        <f t="shared" si="334"/>
        <v>5009010.6225909414</v>
      </c>
      <c r="AB722" s="10">
        <f t="shared" si="335"/>
        <v>5.0090106225909414</v>
      </c>
      <c r="AC722" s="10">
        <f t="shared" si="336"/>
        <v>4.9080106225909415</v>
      </c>
      <c r="AD722" s="3">
        <f t="shared" si="337"/>
        <v>711.82170015822214</v>
      </c>
      <c r="AI722" s="94">
        <f t="shared" si="338"/>
        <v>0.44557498126495781</v>
      </c>
    </row>
    <row r="723" spans="2:35">
      <c r="B723" s="39">
        <f t="shared" si="339"/>
        <v>695</v>
      </c>
      <c r="C723" s="42">
        <f t="shared" si="340"/>
        <v>4.6166666666618434</v>
      </c>
      <c r="D723" s="10">
        <f t="shared" si="341"/>
        <v>0.9233333333375402</v>
      </c>
      <c r="E723" s="40">
        <f t="shared" si="342"/>
        <v>29.233333333324918</v>
      </c>
      <c r="F723" s="40">
        <f t="shared" si="343"/>
        <v>31.08</v>
      </c>
      <c r="G723" s="3">
        <f t="shared" si="344"/>
        <v>189.46666666671021</v>
      </c>
      <c r="H723" s="3">
        <f t="shared" si="345"/>
        <v>81.256230789298584</v>
      </c>
      <c r="I723">
        <f t="shared" si="330"/>
        <v>8.1256230789298584E-5</v>
      </c>
      <c r="J723" s="4">
        <f t="shared" si="346"/>
        <v>671.19167112818684</v>
      </c>
      <c r="K723" s="40">
        <f t="shared" si="347"/>
        <v>8.2601871217558678</v>
      </c>
      <c r="L723" s="40">
        <f t="shared" si="331"/>
        <v>0</v>
      </c>
      <c r="M723" s="10">
        <f t="shared" si="348"/>
        <v>5.0090106225909414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13.8102302770458</v>
      </c>
      <c r="Q723" s="42">
        <f t="shared" si="350"/>
        <v>0.33629591786057339</v>
      </c>
      <c r="R723" s="4">
        <f t="shared" si="351"/>
        <v>16573.893245561907</v>
      </c>
      <c r="S723">
        <f t="shared" si="332"/>
        <v>1.6573893245561907E-5</v>
      </c>
      <c r="T723" s="41">
        <f t="shared" si="333"/>
        <v>1.6323047879632192E-4</v>
      </c>
      <c r="U723" s="42">
        <f t="shared" si="352"/>
        <v>2.9742680123823115E-2</v>
      </c>
      <c r="V723" s="42">
        <f t="shared" si="353"/>
        <v>0.44860497629122548</v>
      </c>
      <c r="W723" s="42">
        <f t="shared" si="354"/>
        <v>0.44551430301186973</v>
      </c>
      <c r="X723" s="42">
        <f t="shared" si="355"/>
        <v>3.090673279355749E-3</v>
      </c>
      <c r="Y723" s="42">
        <f t="shared" si="329"/>
        <v>2.4776579397445594E-3</v>
      </c>
      <c r="Z723" s="10">
        <f t="shared" si="356"/>
        <v>15.178892802465937</v>
      </c>
      <c r="AA723">
        <f t="shared" si="334"/>
        <v>5008339.6553391889</v>
      </c>
      <c r="AB723" s="10">
        <f t="shared" si="335"/>
        <v>5.0083396553391886</v>
      </c>
      <c r="AC723" s="10">
        <f t="shared" si="336"/>
        <v>4.9073396553391886</v>
      </c>
      <c r="AD723" s="3">
        <f t="shared" si="337"/>
        <v>711.72438801148496</v>
      </c>
      <c r="AI723" s="94">
        <f t="shared" si="338"/>
        <v>0.44551430301186973</v>
      </c>
    </row>
    <row r="724" spans="2:35">
      <c r="B724" s="39">
        <f t="shared" si="339"/>
        <v>696</v>
      </c>
      <c r="C724" s="42">
        <f t="shared" si="340"/>
        <v>4.6233093525131554</v>
      </c>
      <c r="D724" s="10">
        <f t="shared" si="341"/>
        <v>0.91669064748622731</v>
      </c>
      <c r="E724" s="40">
        <f t="shared" si="342"/>
        <v>29.246618705027544</v>
      </c>
      <c r="F724" s="40">
        <f t="shared" si="343"/>
        <v>31.08</v>
      </c>
      <c r="G724" s="3">
        <f t="shared" si="344"/>
        <v>189.41352517989972</v>
      </c>
      <c r="H724" s="3">
        <f t="shared" si="345"/>
        <v>81.256230789298584</v>
      </c>
      <c r="I724">
        <f t="shared" si="330"/>
        <v>8.1256230789298584E-5</v>
      </c>
      <c r="J724" s="4">
        <f t="shared" si="346"/>
        <v>671.80186887392438</v>
      </c>
      <c r="K724" s="40">
        <f t="shared" si="347"/>
        <v>8.2676966719750986</v>
      </c>
      <c r="L724" s="40">
        <f t="shared" si="331"/>
        <v>0</v>
      </c>
      <c r="M724" s="10">
        <f t="shared" si="348"/>
        <v>5.0083396553391886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13.809640129257387</v>
      </c>
      <c r="Q724" s="42">
        <f t="shared" si="350"/>
        <v>0.33677693588777302</v>
      </c>
      <c r="R724" s="4">
        <f t="shared" si="351"/>
        <v>16453.664904741931</v>
      </c>
      <c r="S724">
        <f t="shared" si="332"/>
        <v>1.6453664904741932E-5</v>
      </c>
      <c r="T724" s="41">
        <f t="shared" si="333"/>
        <v>1.6335070713714191E-4</v>
      </c>
      <c r="U724" s="42">
        <f t="shared" si="352"/>
        <v>2.952692435480463E-2</v>
      </c>
      <c r="V724" s="42">
        <f t="shared" si="353"/>
        <v>0.44853988170581238</v>
      </c>
      <c r="W724" s="42">
        <f t="shared" si="354"/>
        <v>0.44545339737606443</v>
      </c>
      <c r="X724" s="42">
        <f t="shared" si="355"/>
        <v>3.0864843297479516E-3</v>
      </c>
      <c r="Y724" s="42">
        <f t="shared" si="329"/>
        <v>2.4791425943478372E-3</v>
      </c>
      <c r="Z724" s="10">
        <f t="shared" si="356"/>
        <v>15.176809686330042</v>
      </c>
      <c r="AA724">
        <f t="shared" si="334"/>
        <v>5007666.1833967101</v>
      </c>
      <c r="AB724" s="10">
        <f t="shared" si="335"/>
        <v>5.0076661833967098</v>
      </c>
      <c r="AC724" s="10">
        <f t="shared" si="336"/>
        <v>4.9066661833967098</v>
      </c>
      <c r="AD724" s="3">
        <f t="shared" si="337"/>
        <v>711.62671260285856</v>
      </c>
      <c r="AI724" s="94">
        <f t="shared" si="338"/>
        <v>0.44545339737606443</v>
      </c>
    </row>
    <row r="725" spans="2:35">
      <c r="B725" s="39">
        <f t="shared" si="339"/>
        <v>697</v>
      </c>
      <c r="C725" s="42">
        <f t="shared" si="340"/>
        <v>4.6299520383644674</v>
      </c>
      <c r="D725" s="10">
        <f t="shared" si="341"/>
        <v>0.91004796163491442</v>
      </c>
      <c r="E725" s="40">
        <f t="shared" si="342"/>
        <v>29.259904076730169</v>
      </c>
      <c r="F725" s="40">
        <f t="shared" si="343"/>
        <v>31.08</v>
      </c>
      <c r="G725" s="3">
        <f t="shared" si="344"/>
        <v>189.36038369308923</v>
      </c>
      <c r="H725" s="3">
        <f t="shared" si="345"/>
        <v>81.256230789298584</v>
      </c>
      <c r="I725">
        <f t="shared" si="330"/>
        <v>8.1256230789298584E-5</v>
      </c>
      <c r="J725" s="4">
        <f t="shared" si="346"/>
        <v>672.41234386694339</v>
      </c>
      <c r="K725" s="40">
        <f t="shared" si="347"/>
        <v>8.2752096342069041</v>
      </c>
      <c r="L725" s="40">
        <f t="shared" si="331"/>
        <v>0</v>
      </c>
      <c r="M725" s="10">
        <f t="shared" si="348"/>
        <v>5.0076661833967098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13.809047724328055</v>
      </c>
      <c r="Q725" s="42">
        <f t="shared" si="350"/>
        <v>0.33725797455053391</v>
      </c>
      <c r="R725" s="4">
        <f t="shared" si="351"/>
        <v>16333.448917901267</v>
      </c>
      <c r="S725">
        <f t="shared" si="332"/>
        <v>1.6333448917901266E-5</v>
      </c>
      <c r="T725" s="41">
        <f t="shared" si="333"/>
        <v>1.6347092312398256E-4</v>
      </c>
      <c r="U725" s="42">
        <f t="shared" si="352"/>
        <v>2.9311190755619717E-2</v>
      </c>
      <c r="V725" s="42">
        <f t="shared" si="353"/>
        <v>0.44847455284929361</v>
      </c>
      <c r="W725" s="42">
        <f t="shared" si="354"/>
        <v>0.44539226438224599</v>
      </c>
      <c r="X725" s="42">
        <f t="shared" si="355"/>
        <v>3.0822884670476114E-3</v>
      </c>
      <c r="Y725" s="42">
        <f t="shared" si="329"/>
        <v>2.4806252942702689E-3</v>
      </c>
      <c r="Z725" s="10">
        <f t="shared" si="356"/>
        <v>15.174718823780474</v>
      </c>
      <c r="AA725">
        <f t="shared" si="334"/>
        <v>5006990.2070368472</v>
      </c>
      <c r="AB725" s="10">
        <f t="shared" si="335"/>
        <v>5.0069902070368473</v>
      </c>
      <c r="AC725" s="10">
        <f t="shared" si="336"/>
        <v>4.9059902070368473</v>
      </c>
      <c r="AD725" s="3">
        <f t="shared" si="337"/>
        <v>711.52867397198656</v>
      </c>
      <c r="AI725" s="94">
        <f t="shared" si="338"/>
        <v>0.44539226438224599</v>
      </c>
    </row>
    <row r="726" spans="2:35">
      <c r="B726" s="39">
        <f t="shared" si="339"/>
        <v>698</v>
      </c>
      <c r="C726" s="42">
        <f t="shared" si="340"/>
        <v>4.6365947242157795</v>
      </c>
      <c r="D726" s="10">
        <f t="shared" si="341"/>
        <v>0.90340527578360152</v>
      </c>
      <c r="E726" s="40">
        <f t="shared" si="342"/>
        <v>29.273189448432795</v>
      </c>
      <c r="F726" s="40">
        <f t="shared" si="343"/>
        <v>31.08</v>
      </c>
      <c r="G726" s="3">
        <f t="shared" si="344"/>
        <v>189.30724220627874</v>
      </c>
      <c r="H726" s="3">
        <f t="shared" si="345"/>
        <v>81.256230789298584</v>
      </c>
      <c r="I726">
        <f t="shared" si="330"/>
        <v>8.1256230789298584E-5</v>
      </c>
      <c r="J726" s="4">
        <f t="shared" si="346"/>
        <v>673.0230961072441</v>
      </c>
      <c r="K726" s="40">
        <f t="shared" si="347"/>
        <v>8.2827260084512933</v>
      </c>
      <c r="L726" s="40">
        <f t="shared" si="331"/>
        <v>0</v>
      </c>
      <c r="M726" s="10">
        <f t="shared" si="348"/>
        <v>5.0069902070368473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13.80845306188071</v>
      </c>
      <c r="Q726" s="42">
        <f t="shared" si="350"/>
        <v>0.33773903392927412</v>
      </c>
      <c r="R726" s="4">
        <f t="shared" si="351"/>
        <v>16213.245329239897</v>
      </c>
      <c r="S726">
        <f t="shared" si="332"/>
        <v>1.6213245329239896E-5</v>
      </c>
      <c r="T726" s="41">
        <f t="shared" si="333"/>
        <v>1.6359112671264394E-4</v>
      </c>
      <c r="U726" s="42">
        <f t="shared" si="352"/>
        <v>2.9095479405587456E-2</v>
      </c>
      <c r="V726" s="42">
        <f t="shared" si="353"/>
        <v>0.44840898975332499</v>
      </c>
      <c r="W726" s="42">
        <f t="shared" si="354"/>
        <v>0.44533090405522663</v>
      </c>
      <c r="X726" s="42">
        <f t="shared" si="355"/>
        <v>3.0780856980983651E-3</v>
      </c>
      <c r="Y726" s="42">
        <f t="shared" si="329"/>
        <v>2.4821060362639051E-3</v>
      </c>
      <c r="Z726" s="10">
        <f t="shared" si="356"/>
        <v>15.172620215666399</v>
      </c>
      <c r="AA726">
        <f t="shared" si="334"/>
        <v>5006311.7265341356</v>
      </c>
      <c r="AB726" s="10">
        <f t="shared" si="335"/>
        <v>5.0063117265341353</v>
      </c>
      <c r="AC726" s="10">
        <f t="shared" si="336"/>
        <v>4.9053117265341353</v>
      </c>
      <c r="AD726" s="3">
        <f t="shared" si="337"/>
        <v>711.4302721586854</v>
      </c>
      <c r="AI726" s="94">
        <f t="shared" si="338"/>
        <v>0.44533090405522663</v>
      </c>
    </row>
    <row r="727" spans="2:35">
      <c r="B727" s="39">
        <f t="shared" si="339"/>
        <v>699</v>
      </c>
      <c r="C727" s="42">
        <f t="shared" si="340"/>
        <v>4.6432374100670915</v>
      </c>
      <c r="D727" s="10">
        <f t="shared" si="341"/>
        <v>0.89676258993228863</v>
      </c>
      <c r="E727" s="40">
        <f t="shared" si="342"/>
        <v>29.286474820135421</v>
      </c>
      <c r="F727" s="40">
        <f t="shared" si="343"/>
        <v>31.08</v>
      </c>
      <c r="G727" s="3">
        <f t="shared" si="344"/>
        <v>189.25410071946825</v>
      </c>
      <c r="H727" s="3">
        <f t="shared" si="345"/>
        <v>81.256230789298584</v>
      </c>
      <c r="I727">
        <f t="shared" si="330"/>
        <v>8.1256230789298584E-5</v>
      </c>
      <c r="J727" s="4">
        <f t="shared" si="346"/>
        <v>673.63412559482629</v>
      </c>
      <c r="K727" s="40">
        <f t="shared" si="347"/>
        <v>8.2902457947082588</v>
      </c>
      <c r="L727" s="40">
        <f t="shared" si="331"/>
        <v>0</v>
      </c>
      <c r="M727" s="10">
        <f t="shared" si="348"/>
        <v>5.0063117265341353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13.807856141536856</v>
      </c>
      <c r="Q727" s="42">
        <f t="shared" si="350"/>
        <v>0.33822011410444552</v>
      </c>
      <c r="R727" s="4">
        <f t="shared" si="351"/>
        <v>16093.054182957818</v>
      </c>
      <c r="S727">
        <f t="shared" si="332"/>
        <v>1.6093054182957817E-5</v>
      </c>
      <c r="T727" s="41">
        <f t="shared" si="333"/>
        <v>1.6371131785892601E-4</v>
      </c>
      <c r="U727" s="42">
        <f t="shared" si="352"/>
        <v>2.8879790384026952E-2</v>
      </c>
      <c r="V727" s="42">
        <f t="shared" si="353"/>
        <v>0.44834319244948911</v>
      </c>
      <c r="W727" s="42">
        <f t="shared" si="354"/>
        <v>0.44526931641992668</v>
      </c>
      <c r="X727" s="42">
        <f t="shared" si="355"/>
        <v>3.073876029562439E-3</v>
      </c>
      <c r="Y727" s="42">
        <f t="shared" si="329"/>
        <v>2.483584817082662E-3</v>
      </c>
      <c r="Z727" s="10">
        <f t="shared" si="356"/>
        <v>15.170513862840117</v>
      </c>
      <c r="AA727">
        <f t="shared" si="334"/>
        <v>5005630.7421641257</v>
      </c>
      <c r="AB727" s="10">
        <f t="shared" si="335"/>
        <v>5.0056307421641257</v>
      </c>
      <c r="AC727" s="10">
        <f t="shared" si="336"/>
        <v>4.9046307421641258</v>
      </c>
      <c r="AD727" s="3">
        <f t="shared" si="337"/>
        <v>711.33150720291883</v>
      </c>
      <c r="AI727" s="94">
        <f t="shared" si="338"/>
        <v>0.44526931641992668</v>
      </c>
    </row>
    <row r="728" spans="2:35">
      <c r="B728" s="39">
        <f t="shared" si="339"/>
        <v>700</v>
      </c>
      <c r="C728" s="42">
        <f t="shared" si="340"/>
        <v>4.6498800959184035</v>
      </c>
      <c r="D728" s="10">
        <f t="shared" si="341"/>
        <v>0.89011990408097574</v>
      </c>
      <c r="E728" s="40">
        <f t="shared" si="342"/>
        <v>29.299760191838047</v>
      </c>
      <c r="F728" s="40">
        <f t="shared" si="343"/>
        <v>31.08</v>
      </c>
      <c r="G728" s="3">
        <f t="shared" si="344"/>
        <v>189.20095923265777</v>
      </c>
      <c r="H728" s="3">
        <f t="shared" si="345"/>
        <v>81.256230789298584</v>
      </c>
      <c r="I728">
        <f t="shared" si="330"/>
        <v>8.1256230789298584E-5</v>
      </c>
      <c r="J728" s="4">
        <f t="shared" si="346"/>
        <v>674.24543232969006</v>
      </c>
      <c r="K728" s="40">
        <f t="shared" si="347"/>
        <v>8.2977689929778027</v>
      </c>
      <c r="L728" s="40">
        <f t="shared" si="331"/>
        <v>0</v>
      </c>
      <c r="M728" s="10">
        <f t="shared" si="348"/>
        <v>5.0056307421641257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13.807256962916451</v>
      </c>
      <c r="Q728" s="42">
        <f t="shared" si="350"/>
        <v>0.33870121515653379</v>
      </c>
      <c r="R728" s="4">
        <f t="shared" si="351"/>
        <v>15972.875523255028</v>
      </c>
      <c r="S728">
        <f t="shared" si="332"/>
        <v>1.5972875523255029E-5</v>
      </c>
      <c r="T728" s="41">
        <f t="shared" si="333"/>
        <v>1.6383149651862881E-4</v>
      </c>
      <c r="U728" s="42">
        <f t="shared" si="352"/>
        <v>2.8664123770257309E-2</v>
      </c>
      <c r="V728" s="42">
        <f t="shared" si="353"/>
        <v>0.44827716096965992</v>
      </c>
      <c r="W728" s="42">
        <f t="shared" si="354"/>
        <v>0.44520750150135846</v>
      </c>
      <c r="X728" s="42">
        <f t="shared" si="355"/>
        <v>3.0696594683014555E-3</v>
      </c>
      <c r="Y728" s="42">
        <f t="shared" si="329"/>
        <v>2.4850616334824143E-3</v>
      </c>
      <c r="Z728" s="10">
        <f t="shared" si="356"/>
        <v>15.168399766157572</v>
      </c>
      <c r="AA728">
        <f t="shared" si="334"/>
        <v>5004947.2542035421</v>
      </c>
      <c r="AB728" s="10">
        <f t="shared" si="335"/>
        <v>5.0049472542035423</v>
      </c>
      <c r="AC728" s="10">
        <f t="shared" si="336"/>
        <v>4.9039472542035423</v>
      </c>
      <c r="AD728" s="3">
        <f t="shared" si="337"/>
        <v>711.23237914482115</v>
      </c>
      <c r="AI728" s="94">
        <f t="shared" si="338"/>
        <v>0.44520750150135846</v>
      </c>
    </row>
    <row r="729" spans="2:35">
      <c r="B729" s="39">
        <f t="shared" si="339"/>
        <v>701</v>
      </c>
      <c r="C729" s="42">
        <f t="shared" si="340"/>
        <v>4.6565227817697155</v>
      </c>
      <c r="D729" s="10">
        <f t="shared" si="341"/>
        <v>0.88347721822966285</v>
      </c>
      <c r="E729" s="40">
        <f t="shared" si="342"/>
        <v>29.313045563540673</v>
      </c>
      <c r="F729" s="40">
        <f t="shared" si="343"/>
        <v>31.08</v>
      </c>
      <c r="G729" s="3">
        <f t="shared" si="344"/>
        <v>189.14781774584728</v>
      </c>
      <c r="H729" s="3">
        <f t="shared" si="345"/>
        <v>81.256230789298584</v>
      </c>
      <c r="I729">
        <f t="shared" si="330"/>
        <v>8.1256230789298584E-5</v>
      </c>
      <c r="J729" s="4">
        <f t="shared" si="346"/>
        <v>674.85701631183531</v>
      </c>
      <c r="K729" s="40">
        <f t="shared" si="347"/>
        <v>8.3052956032599248</v>
      </c>
      <c r="L729" s="40">
        <f t="shared" si="331"/>
        <v>0</v>
      </c>
      <c r="M729" s="10">
        <f t="shared" si="348"/>
        <v>5.0049472542035423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13.806655525638041</v>
      </c>
      <c r="Q729" s="42">
        <f t="shared" si="350"/>
        <v>0.33918233716605861</v>
      </c>
      <c r="R729" s="4">
        <f t="shared" si="351"/>
        <v>15852.709394331541</v>
      </c>
      <c r="S729">
        <f t="shared" si="332"/>
        <v>1.5852709394331543E-5</v>
      </c>
      <c r="T729" s="41">
        <f t="shared" si="333"/>
        <v>1.639516626475523E-4</v>
      </c>
      <c r="U729" s="42">
        <f t="shared" si="352"/>
        <v>2.8448479643597663E-2</v>
      </c>
      <c r="V729" s="42">
        <f t="shared" si="353"/>
        <v>0.44821089534570191</v>
      </c>
      <c r="W729" s="42">
        <f t="shared" si="354"/>
        <v>0.44514545932464133</v>
      </c>
      <c r="X729" s="42">
        <f t="shared" si="355"/>
        <v>3.0654360210605747E-3</v>
      </c>
      <c r="Y729" s="42">
        <f t="shared" si="329"/>
        <v>2.4865364822209369E-3</v>
      </c>
      <c r="Z729" s="10">
        <f t="shared" si="356"/>
        <v>15.166277926477981</v>
      </c>
      <c r="AA729">
        <f t="shared" si="334"/>
        <v>5004261.2629301716</v>
      </c>
      <c r="AB729" s="10">
        <f t="shared" si="335"/>
        <v>5.0042612629301715</v>
      </c>
      <c r="AC729" s="10">
        <f t="shared" si="336"/>
        <v>4.9032612629301715</v>
      </c>
      <c r="AD729" s="3">
        <f t="shared" si="337"/>
        <v>711.13288802468048</v>
      </c>
      <c r="AI729" s="94">
        <f t="shared" si="338"/>
        <v>0.44514545932464133</v>
      </c>
    </row>
    <row r="730" spans="2:35">
      <c r="B730" s="39">
        <f t="shared" si="339"/>
        <v>702</v>
      </c>
      <c r="C730" s="42">
        <f t="shared" si="340"/>
        <v>4.6631654676210275</v>
      </c>
      <c r="D730" s="10">
        <f t="shared" si="341"/>
        <v>0.87683453237834996</v>
      </c>
      <c r="E730" s="40">
        <f t="shared" si="342"/>
        <v>29.326330935243298</v>
      </c>
      <c r="F730" s="40">
        <f t="shared" si="343"/>
        <v>31.08</v>
      </c>
      <c r="G730" s="3">
        <f t="shared" si="344"/>
        <v>189.09467625903679</v>
      </c>
      <c r="H730" s="3">
        <f t="shared" si="345"/>
        <v>81.256230789298584</v>
      </c>
      <c r="I730">
        <f t="shared" si="330"/>
        <v>8.1256230789298584E-5</v>
      </c>
      <c r="J730" s="4">
        <f t="shared" si="346"/>
        <v>675.46887754126215</v>
      </c>
      <c r="K730" s="40">
        <f t="shared" si="347"/>
        <v>8.3128256255546269</v>
      </c>
      <c r="L730" s="40">
        <f t="shared" si="331"/>
        <v>0</v>
      </c>
      <c r="M730" s="10">
        <f t="shared" si="348"/>
        <v>5.0042612629301715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13.80605182931866</v>
      </c>
      <c r="Q730" s="42">
        <f t="shared" si="350"/>
        <v>0.3396634802135739</v>
      </c>
      <c r="R730" s="4">
        <f t="shared" si="351"/>
        <v>15732.555840387344</v>
      </c>
      <c r="S730">
        <f t="shared" si="332"/>
        <v>1.5732555840387343E-5</v>
      </c>
      <c r="T730" s="41">
        <f t="shared" si="333"/>
        <v>1.6407181620149648E-4</v>
      </c>
      <c r="U730" s="42">
        <f t="shared" si="352"/>
        <v>2.8232858083367104E-2</v>
      </c>
      <c r="V730" s="42">
        <f t="shared" si="353"/>
        <v>0.44814439560972436</v>
      </c>
      <c r="W730" s="42">
        <f t="shared" si="354"/>
        <v>0.44508318991499063</v>
      </c>
      <c r="X730" s="42">
        <f t="shared" si="355"/>
        <v>3.0612056947337263E-3</v>
      </c>
      <c r="Y730" s="42">
        <f t="shared" si="329"/>
        <v>2.4880093600579724E-3</v>
      </c>
      <c r="Z730" s="10">
        <f t="shared" si="356"/>
        <v>15.164148344664204</v>
      </c>
      <c r="AA730">
        <f t="shared" si="334"/>
        <v>5003572.7686229749</v>
      </c>
      <c r="AB730" s="10">
        <f t="shared" si="335"/>
        <v>5.0035727686229752</v>
      </c>
      <c r="AC730" s="10">
        <f t="shared" si="336"/>
        <v>4.9025727686229752</v>
      </c>
      <c r="AD730" s="3">
        <f t="shared" si="337"/>
        <v>711.03303388295501</v>
      </c>
      <c r="AI730" s="94">
        <f t="shared" si="338"/>
        <v>0.44508318991499063</v>
      </c>
    </row>
    <row r="731" spans="2:35">
      <c r="B731" s="39">
        <f t="shared" si="339"/>
        <v>703</v>
      </c>
      <c r="C731" s="42">
        <f t="shared" si="340"/>
        <v>4.6698081534723395</v>
      </c>
      <c r="D731" s="10">
        <f t="shared" si="341"/>
        <v>0.87019184652703707</v>
      </c>
      <c r="E731" s="40">
        <f t="shared" si="342"/>
        <v>29.339616306945924</v>
      </c>
      <c r="F731" s="40">
        <f t="shared" si="343"/>
        <v>31.08</v>
      </c>
      <c r="G731" s="3">
        <f t="shared" si="344"/>
        <v>189.0415347722263</v>
      </c>
      <c r="H731" s="3">
        <f t="shared" si="345"/>
        <v>81.256230789298584</v>
      </c>
      <c r="I731">
        <f t="shared" si="330"/>
        <v>8.1256230789298584E-5</v>
      </c>
      <c r="J731" s="4">
        <f t="shared" si="346"/>
        <v>676.08101601797068</v>
      </c>
      <c r="K731" s="40">
        <f t="shared" si="347"/>
        <v>8.320359059861909</v>
      </c>
      <c r="L731" s="40">
        <f t="shared" si="331"/>
        <v>0</v>
      </c>
      <c r="M731" s="10">
        <f t="shared" si="348"/>
        <v>5.0035727686229752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13.805445873573932</v>
      </c>
      <c r="Q731" s="42">
        <f t="shared" si="350"/>
        <v>0.34014464437966774</v>
      </c>
      <c r="R731" s="4">
        <f t="shared" si="351"/>
        <v>15612.414905622429</v>
      </c>
      <c r="S731">
        <f t="shared" si="332"/>
        <v>1.5612414905622428E-5</v>
      </c>
      <c r="T731" s="41">
        <f t="shared" si="333"/>
        <v>1.6419195713626142E-4</v>
      </c>
      <c r="U731" s="42">
        <f t="shared" si="352"/>
        <v>2.8017259168884728E-2</v>
      </c>
      <c r="V731" s="42">
        <f t="shared" si="353"/>
        <v>0.44807766179397662</v>
      </c>
      <c r="W731" s="42">
        <f t="shared" si="354"/>
        <v>0.44502069329772864</v>
      </c>
      <c r="X731" s="42">
        <f t="shared" si="355"/>
        <v>3.0569684962479804E-3</v>
      </c>
      <c r="Y731" s="42">
        <f t="shared" si="329"/>
        <v>2.4894802637552447E-3</v>
      </c>
      <c r="Z731" s="10">
        <f t="shared" si="356"/>
        <v>15.16201102158279</v>
      </c>
      <c r="AA731">
        <f t="shared" si="334"/>
        <v>5002881.7715621097</v>
      </c>
      <c r="AB731" s="10">
        <f t="shared" si="335"/>
        <v>5.0028817715621097</v>
      </c>
      <c r="AC731" s="10">
        <f t="shared" si="336"/>
        <v>4.9018817715621097</v>
      </c>
      <c r="AD731" s="3">
        <f t="shared" si="337"/>
        <v>710.93281676027698</v>
      </c>
      <c r="AI731" s="94">
        <f t="shared" si="338"/>
        <v>0.44502069329772864</v>
      </c>
    </row>
    <row r="732" spans="2:35">
      <c r="B732" s="39">
        <f t="shared" si="339"/>
        <v>704</v>
      </c>
      <c r="C732" s="42">
        <f t="shared" si="340"/>
        <v>4.6764508393236515</v>
      </c>
      <c r="D732" s="10">
        <f t="shared" si="341"/>
        <v>0.86354916067572418</v>
      </c>
      <c r="E732" s="40">
        <f t="shared" si="342"/>
        <v>29.35290167864855</v>
      </c>
      <c r="F732" s="40">
        <f t="shared" si="343"/>
        <v>31.08</v>
      </c>
      <c r="G732" s="3">
        <f t="shared" si="344"/>
        <v>188.98839328541581</v>
      </c>
      <c r="H732" s="3">
        <f t="shared" si="345"/>
        <v>81.256230789298584</v>
      </c>
      <c r="I732">
        <f t="shared" si="330"/>
        <v>8.1256230789298584E-5</v>
      </c>
      <c r="J732" s="4">
        <f t="shared" si="346"/>
        <v>676.69343174196058</v>
      </c>
      <c r="K732" s="40">
        <f t="shared" si="347"/>
        <v>8.3278959061817677</v>
      </c>
      <c r="L732" s="40">
        <f t="shared" si="331"/>
        <v>0</v>
      </c>
      <c r="M732" s="10">
        <f t="shared" si="348"/>
        <v>5.0028817715621097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13.804837658018073</v>
      </c>
      <c r="Q732" s="42">
        <f t="shared" si="350"/>
        <v>0.34062582974496275</v>
      </c>
      <c r="R732" s="4">
        <f t="shared" si="351"/>
        <v>15492.286634236814</v>
      </c>
      <c r="S732">
        <f t="shared" si="332"/>
        <v>1.5492286634236813E-5</v>
      </c>
      <c r="T732" s="41">
        <f t="shared" si="333"/>
        <v>1.6431208540764703E-4</v>
      </c>
      <c r="U732" s="42">
        <f t="shared" si="352"/>
        <v>2.780168297946967E-2</v>
      </c>
      <c r="V732" s="42">
        <f t="shared" si="353"/>
        <v>0.44801069393058179</v>
      </c>
      <c r="W732" s="42">
        <f t="shared" si="354"/>
        <v>0.44495796949828575</v>
      </c>
      <c r="X732" s="42">
        <f t="shared" si="355"/>
        <v>3.052724432296039E-3</v>
      </c>
      <c r="Y732" s="42">
        <f t="shared" si="329"/>
        <v>2.4909491900763441E-3</v>
      </c>
      <c r="Z732" s="10">
        <f t="shared" si="356"/>
        <v>15.159865958103262</v>
      </c>
      <c r="AA732">
        <f t="shared" si="334"/>
        <v>5002188.2720286911</v>
      </c>
      <c r="AB732" s="10">
        <f t="shared" si="335"/>
        <v>5.0021882720286914</v>
      </c>
      <c r="AC732" s="10">
        <f t="shared" si="336"/>
        <v>4.9011882720286915</v>
      </c>
      <c r="AD732" s="3">
        <f t="shared" si="337"/>
        <v>710.8322366974171</v>
      </c>
      <c r="AI732" s="94">
        <f t="shared" si="338"/>
        <v>0.44495796949828575</v>
      </c>
    </row>
    <row r="733" spans="2:35">
      <c r="B733" s="39">
        <f t="shared" si="339"/>
        <v>705</v>
      </c>
      <c r="C733" s="42">
        <f t="shared" si="340"/>
        <v>4.6830935251749635</v>
      </c>
      <c r="D733" s="10">
        <f t="shared" si="341"/>
        <v>0.85690647482441129</v>
      </c>
      <c r="E733" s="40">
        <f t="shared" si="342"/>
        <v>29.366187050351176</v>
      </c>
      <c r="F733" s="40">
        <f t="shared" si="343"/>
        <v>31.08</v>
      </c>
      <c r="G733" s="3">
        <f t="shared" si="344"/>
        <v>188.93525179860532</v>
      </c>
      <c r="H733" s="3">
        <f t="shared" si="345"/>
        <v>81.256230789298584</v>
      </c>
      <c r="I733">
        <f t="shared" si="330"/>
        <v>8.1256230789298584E-5</v>
      </c>
      <c r="J733" s="4">
        <f t="shared" si="346"/>
        <v>677.30612471323218</v>
      </c>
      <c r="K733" s="40">
        <f t="shared" si="347"/>
        <v>8.3354361645142063</v>
      </c>
      <c r="L733" s="40">
        <f t="shared" si="331"/>
        <v>0</v>
      </c>
      <c r="M733" s="10">
        <f t="shared" si="348"/>
        <v>5.0021882720286914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13.804227182263707</v>
      </c>
      <c r="Q733" s="42">
        <f t="shared" si="350"/>
        <v>0.34110703639011614</v>
      </c>
      <c r="R733" s="4">
        <f t="shared" si="351"/>
        <v>15372.171070430479</v>
      </c>
      <c r="S733">
        <f t="shared" si="332"/>
        <v>1.537217107043048E-5</v>
      </c>
      <c r="T733" s="41">
        <f t="shared" si="333"/>
        <v>1.6443220097145335E-4</v>
      </c>
      <c r="U733" s="42">
        <f t="shared" si="352"/>
        <v>2.7586129594441011E-2</v>
      </c>
      <c r="V733" s="42">
        <f t="shared" si="353"/>
        <v>0.44794349205204731</v>
      </c>
      <c r="W733" s="42">
        <f t="shared" si="354"/>
        <v>0.44489501854217994</v>
      </c>
      <c r="X733" s="42">
        <f t="shared" si="355"/>
        <v>3.0484735098673665E-3</v>
      </c>
      <c r="Y733" s="42">
        <f t="shared" si="329"/>
        <v>2.4924161357868665E-3</v>
      </c>
      <c r="Z733" s="10">
        <f t="shared" si="356"/>
        <v>15.157713155098913</v>
      </c>
      <c r="AA733">
        <f t="shared" si="334"/>
        <v>5001492.270305058</v>
      </c>
      <c r="AB733" s="10">
        <f t="shared" si="335"/>
        <v>5.0014922703050582</v>
      </c>
      <c r="AC733" s="10">
        <f t="shared" si="336"/>
        <v>4.9004922703050582</v>
      </c>
      <c r="AD733" s="3">
        <f t="shared" si="337"/>
        <v>710.7312937353239</v>
      </c>
      <c r="AI733" s="94">
        <f t="shared" si="338"/>
        <v>0.44489501854217994</v>
      </c>
    </row>
    <row r="734" spans="2:35">
      <c r="B734" s="39">
        <f t="shared" si="339"/>
        <v>706</v>
      </c>
      <c r="C734" s="42">
        <f t="shared" si="340"/>
        <v>4.6897362110262755</v>
      </c>
      <c r="D734" s="10">
        <f t="shared" si="341"/>
        <v>0.8502637889730984</v>
      </c>
      <c r="E734" s="40">
        <f t="shared" si="342"/>
        <v>29.379472422053801</v>
      </c>
      <c r="F734" s="40">
        <f t="shared" si="343"/>
        <v>31.08</v>
      </c>
      <c r="G734" s="3">
        <f t="shared" si="344"/>
        <v>188.88211031179483</v>
      </c>
      <c r="H734" s="3">
        <f t="shared" si="345"/>
        <v>81.256230789298584</v>
      </c>
      <c r="I734">
        <f t="shared" si="330"/>
        <v>8.1256230789298584E-5</v>
      </c>
      <c r="J734" s="4">
        <f t="shared" si="346"/>
        <v>677.91909493178525</v>
      </c>
      <c r="K734" s="40">
        <f t="shared" si="347"/>
        <v>8.3429798348592232</v>
      </c>
      <c r="L734" s="40">
        <f t="shared" si="331"/>
        <v>0</v>
      </c>
      <c r="M734" s="10">
        <f t="shared" si="348"/>
        <v>5.0014922703050582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13.80361444592207</v>
      </c>
      <c r="Q734" s="42">
        <f t="shared" si="350"/>
        <v>0.34158826439581969</v>
      </c>
      <c r="R734" s="4">
        <f t="shared" si="351"/>
        <v>15252.06825840342</v>
      </c>
      <c r="S734">
        <f t="shared" si="332"/>
        <v>1.525206825840342E-5</v>
      </c>
      <c r="T734" s="41">
        <f t="shared" si="333"/>
        <v>1.6455230378348041E-4</v>
      </c>
      <c r="U734" s="42">
        <f t="shared" si="352"/>
        <v>2.7370599093117856E-2</v>
      </c>
      <c r="V734" s="42">
        <f t="shared" si="353"/>
        <v>0.44787605619097826</v>
      </c>
      <c r="W734" s="42">
        <f t="shared" si="354"/>
        <v>0.44483184045503965</v>
      </c>
      <c r="X734" s="42">
        <f t="shared" si="355"/>
        <v>3.0442157359386046E-3</v>
      </c>
      <c r="Y734" s="42">
        <f t="shared" ref="Y734:Y797" si="359">IF((X734*(Q734-Q733)+Y733)&lt;0,0,X734*(Q734-Q733)+Y733)</f>
        <v>2.4938810976544035E-3</v>
      </c>
      <c r="Z734" s="10">
        <f t="shared" si="356"/>
        <v>15.15555261344671</v>
      </c>
      <c r="AA734">
        <f t="shared" si="334"/>
        <v>5000793.7666747309</v>
      </c>
      <c r="AB734" s="10">
        <f t="shared" si="335"/>
        <v>5.0007937666747306</v>
      </c>
      <c r="AC734" s="10">
        <f t="shared" si="336"/>
        <v>4.8997937666747307</v>
      </c>
      <c r="AD734" s="3">
        <f t="shared" si="337"/>
        <v>710.62998791511689</v>
      </c>
      <c r="AI734" s="94">
        <f t="shared" si="338"/>
        <v>0.44483184045503965</v>
      </c>
    </row>
    <row r="735" spans="2:35">
      <c r="B735" s="39">
        <f t="shared" si="339"/>
        <v>707</v>
      </c>
      <c r="C735" s="42">
        <f t="shared" si="340"/>
        <v>4.6963788968775875</v>
      </c>
      <c r="D735" s="10">
        <f t="shared" si="341"/>
        <v>0.84362110312178551</v>
      </c>
      <c r="E735" s="40">
        <f t="shared" si="342"/>
        <v>29.392757793756427</v>
      </c>
      <c r="F735" s="40">
        <f t="shared" si="343"/>
        <v>31.08</v>
      </c>
      <c r="G735" s="3">
        <f t="shared" si="344"/>
        <v>188.82896882498434</v>
      </c>
      <c r="H735" s="3">
        <f t="shared" si="345"/>
        <v>81.256230789298584</v>
      </c>
      <c r="I735">
        <f t="shared" si="330"/>
        <v>8.1256230789298584E-5</v>
      </c>
      <c r="J735" s="4">
        <f t="shared" si="346"/>
        <v>678.53234239761991</v>
      </c>
      <c r="K735" s="40">
        <f t="shared" si="347"/>
        <v>8.3505269172168202</v>
      </c>
      <c r="L735" s="40">
        <f t="shared" si="331"/>
        <v>0</v>
      </c>
      <c r="M735" s="10">
        <f t="shared" si="348"/>
        <v>5.0007937666747306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13.802999448602993</v>
      </c>
      <c r="Q735" s="42">
        <f t="shared" si="350"/>
        <v>0.34206951384280015</v>
      </c>
      <c r="R735" s="4">
        <f t="shared" si="351"/>
        <v>15131.978242355661</v>
      </c>
      <c r="S735">
        <f t="shared" si="332"/>
        <v>1.513197824235566E-5</v>
      </c>
      <c r="T735" s="41">
        <f t="shared" si="333"/>
        <v>1.6467239379952818E-4</v>
      </c>
      <c r="U735" s="42">
        <f t="shared" si="352"/>
        <v>2.7155091554819349E-2</v>
      </c>
      <c r="V735" s="42">
        <f t="shared" si="353"/>
        <v>0.44780838637982384</v>
      </c>
      <c r="W735" s="42">
        <f t="shared" si="354"/>
        <v>0.4447684352626009</v>
      </c>
      <c r="X735" s="42">
        <f t="shared" si="355"/>
        <v>3.0399511172229388E-3</v>
      </c>
      <c r="Y735" s="42">
        <f t="shared" si="359"/>
        <v>2.4953440724484149E-3</v>
      </c>
      <c r="Z735" s="10">
        <f t="shared" si="356"/>
        <v>15.153384334026512</v>
      </c>
      <c r="AA735">
        <f t="shared" si="334"/>
        <v>5000092.7614221694</v>
      </c>
      <c r="AB735" s="10">
        <f t="shared" si="335"/>
        <v>5.0000927614221693</v>
      </c>
      <c r="AC735" s="10">
        <f t="shared" si="336"/>
        <v>4.8990927614221693</v>
      </c>
      <c r="AD735" s="3">
        <f t="shared" si="337"/>
        <v>710.52831927805209</v>
      </c>
      <c r="AI735" s="94">
        <f t="shared" si="338"/>
        <v>0.4447684352626009</v>
      </c>
    </row>
    <row r="736" spans="2:35">
      <c r="B736" s="39">
        <f t="shared" si="339"/>
        <v>708</v>
      </c>
      <c r="C736" s="42">
        <f t="shared" si="340"/>
        <v>4.7030215827288995</v>
      </c>
      <c r="D736" s="10">
        <f t="shared" si="341"/>
        <v>0.83697841727047262</v>
      </c>
      <c r="E736" s="40">
        <f t="shared" si="342"/>
        <v>29.406043165459053</v>
      </c>
      <c r="F736" s="40">
        <f t="shared" si="343"/>
        <v>31.08</v>
      </c>
      <c r="G736" s="3">
        <f t="shared" si="344"/>
        <v>188.77582733817385</v>
      </c>
      <c r="H736" s="3">
        <f t="shared" si="345"/>
        <v>81.256230789298584</v>
      </c>
      <c r="I736">
        <f t="shared" si="330"/>
        <v>8.1256230789298584E-5</v>
      </c>
      <c r="J736" s="4">
        <f t="shared" si="346"/>
        <v>679.14586711073628</v>
      </c>
      <c r="K736" s="40">
        <f t="shared" si="347"/>
        <v>8.3580774115869954</v>
      </c>
      <c r="L736" s="40">
        <f t="shared" si="331"/>
        <v>0</v>
      </c>
      <c r="M736" s="10">
        <f t="shared" si="348"/>
        <v>5.0000927614221693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13.802382189914672</v>
      </c>
      <c r="Q736" s="42">
        <f t="shared" si="350"/>
        <v>0.34255078481181922</v>
      </c>
      <c r="R736" s="4">
        <f t="shared" si="351"/>
        <v>15011.901066487157</v>
      </c>
      <c r="S736">
        <f t="shared" si="332"/>
        <v>1.5011901066487157E-5</v>
      </c>
      <c r="T736" s="41">
        <f t="shared" si="333"/>
        <v>1.6479247097539668E-4</v>
      </c>
      <c r="U736" s="42">
        <f t="shared" si="352"/>
        <v>2.6939607058864522E-2</v>
      </c>
      <c r="V736" s="42">
        <f t="shared" si="353"/>
        <v>0.44774048265165856</v>
      </c>
      <c r="W736" s="42">
        <f t="shared" si="354"/>
        <v>0.4447048029906851</v>
      </c>
      <c r="X736" s="42">
        <f t="shared" si="355"/>
        <v>3.035679660973456E-3</v>
      </c>
      <c r="Y736" s="42">
        <f t="shared" si="359"/>
        <v>2.4968050569404831E-3</v>
      </c>
      <c r="Z736" s="10">
        <f t="shared" si="356"/>
        <v>15.151208317722556</v>
      </c>
      <c r="AA736">
        <f t="shared" si="334"/>
        <v>4999389.2548332475</v>
      </c>
      <c r="AB736" s="10">
        <f t="shared" si="335"/>
        <v>4.9993892548332477</v>
      </c>
      <c r="AC736" s="10">
        <f t="shared" si="336"/>
        <v>4.8983892548332477</v>
      </c>
      <c r="AD736" s="3">
        <f t="shared" si="337"/>
        <v>710.42628786559067</v>
      </c>
      <c r="AI736" s="94">
        <f t="shared" si="338"/>
        <v>0.4447048029906851</v>
      </c>
    </row>
    <row r="737" spans="2:35">
      <c r="B737" s="39">
        <f t="shared" si="339"/>
        <v>709</v>
      </c>
      <c r="C737" s="42">
        <f t="shared" si="340"/>
        <v>4.7096642685802115</v>
      </c>
      <c r="D737" s="10">
        <f t="shared" si="341"/>
        <v>0.83033573141915973</v>
      </c>
      <c r="E737" s="40">
        <f t="shared" si="342"/>
        <v>29.419328537161679</v>
      </c>
      <c r="F737" s="40">
        <f t="shared" si="343"/>
        <v>31.08</v>
      </c>
      <c r="G737" s="3">
        <f t="shared" si="344"/>
        <v>188.72268585136337</v>
      </c>
      <c r="H737" s="3">
        <f t="shared" si="345"/>
        <v>81.256230789298584</v>
      </c>
      <c r="I737">
        <f t="shared" si="330"/>
        <v>8.1256230789298584E-5</v>
      </c>
      <c r="J737" s="4">
        <f t="shared" si="346"/>
        <v>679.75966907113389</v>
      </c>
      <c r="K737" s="40">
        <f t="shared" si="347"/>
        <v>8.365631317969747</v>
      </c>
      <c r="L737" s="40">
        <f t="shared" si="331"/>
        <v>0</v>
      </c>
      <c r="M737" s="10">
        <f t="shared" si="348"/>
        <v>4.9993892548332477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13.801762669464098</v>
      </c>
      <c r="Q737" s="42">
        <f t="shared" si="350"/>
        <v>0.34303207738367375</v>
      </c>
      <c r="R737" s="4">
        <f t="shared" si="351"/>
        <v>14891.836774997962</v>
      </c>
      <c r="S737">
        <f t="shared" si="332"/>
        <v>1.4891836774997962E-5</v>
      </c>
      <c r="T737" s="41">
        <f t="shared" si="333"/>
        <v>1.6491253526688588E-4</v>
      </c>
      <c r="U737" s="42">
        <f t="shared" si="352"/>
        <v>2.6724145684572591E-2</v>
      </c>
      <c r="V737" s="42">
        <f t="shared" si="353"/>
        <v>0.44767234503892095</v>
      </c>
      <c r="W737" s="42">
        <f t="shared" si="354"/>
        <v>0.44464094366524154</v>
      </c>
      <c r="X737" s="42">
        <f t="shared" si="355"/>
        <v>3.0314013736794099E-3</v>
      </c>
      <c r="Y737" s="42">
        <f t="shared" si="359"/>
        <v>2.4982640479039447E-3</v>
      </c>
      <c r="Z737" s="10">
        <f t="shared" si="356"/>
        <v>15.149024565421204</v>
      </c>
      <c r="AA737">
        <f t="shared" si="334"/>
        <v>4998683.2471945267</v>
      </c>
      <c r="AB737" s="10">
        <f t="shared" si="335"/>
        <v>4.9986832471945268</v>
      </c>
      <c r="AC737" s="10">
        <f t="shared" si="336"/>
        <v>4.8976832471945269</v>
      </c>
      <c r="AD737" s="3">
        <f t="shared" si="337"/>
        <v>710.32389371929321</v>
      </c>
      <c r="AI737" s="94">
        <f t="shared" si="338"/>
        <v>0.44464094366524154</v>
      </c>
    </row>
    <row r="738" spans="2:35">
      <c r="B738" s="39">
        <f t="shared" si="339"/>
        <v>710</v>
      </c>
      <c r="C738" s="42">
        <f t="shared" si="340"/>
        <v>4.7163069544315235</v>
      </c>
      <c r="D738" s="10">
        <f t="shared" si="341"/>
        <v>0.82369304556784684</v>
      </c>
      <c r="E738" s="40">
        <f t="shared" si="342"/>
        <v>29.432613908864305</v>
      </c>
      <c r="F738" s="40">
        <f t="shared" si="343"/>
        <v>31.08</v>
      </c>
      <c r="G738" s="3">
        <f t="shared" si="344"/>
        <v>188.66954436455288</v>
      </c>
      <c r="H738" s="3">
        <f t="shared" si="345"/>
        <v>81.256230789298584</v>
      </c>
      <c r="I738">
        <f t="shared" si="330"/>
        <v>8.1256230789298584E-5</v>
      </c>
      <c r="J738" s="4">
        <f t="shared" si="346"/>
        <v>680.37374827881331</v>
      </c>
      <c r="K738" s="40">
        <f t="shared" si="347"/>
        <v>8.3731886363650805</v>
      </c>
      <c r="L738" s="40">
        <f t="shared" si="331"/>
        <v>0</v>
      </c>
      <c r="M738" s="10">
        <f t="shared" si="348"/>
        <v>4.9986832471945268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13.8011408868564</v>
      </c>
      <c r="Q738" s="42">
        <f t="shared" si="350"/>
        <v>0.34351339163919581</v>
      </c>
      <c r="R738" s="4">
        <f t="shared" si="351"/>
        <v>14771.785412088022</v>
      </c>
      <c r="S738">
        <f t="shared" si="332"/>
        <v>1.4771785412088023E-5</v>
      </c>
      <c r="T738" s="41">
        <f t="shared" si="333"/>
        <v>1.6503258662979581E-4</v>
      </c>
      <c r="U738" s="42">
        <f t="shared" si="352"/>
        <v>2.6508707511262556E-2</v>
      </c>
      <c r="V738" s="42">
        <f t="shared" si="353"/>
        <v>0.44760397357514248</v>
      </c>
      <c r="W738" s="42">
        <f t="shared" si="354"/>
        <v>0.44457685731228269</v>
      </c>
      <c r="X738" s="42">
        <f t="shared" si="355"/>
        <v>3.0271162628597859E-3</v>
      </c>
      <c r="Y738" s="42">
        <f t="shared" si="359"/>
        <v>2.4997210421143817E-3</v>
      </c>
      <c r="Z738" s="10">
        <f t="shared" si="356"/>
        <v>15.146833078013877</v>
      </c>
      <c r="AA738">
        <f t="shared" si="334"/>
        <v>4997974.7387942038</v>
      </c>
      <c r="AB738" s="10">
        <f t="shared" si="335"/>
        <v>4.9979747387942037</v>
      </c>
      <c r="AC738" s="10">
        <f t="shared" si="336"/>
        <v>4.8969747387942038</v>
      </c>
      <c r="AD738" s="3">
        <f t="shared" si="337"/>
        <v>710.22113688095783</v>
      </c>
      <c r="AI738" s="94">
        <f t="shared" si="338"/>
        <v>0.44457685731228269</v>
      </c>
    </row>
    <row r="739" spans="2:35">
      <c r="B739" s="39">
        <f t="shared" si="339"/>
        <v>711</v>
      </c>
      <c r="C739" s="42">
        <f t="shared" si="340"/>
        <v>4.7229496402828355</v>
      </c>
      <c r="D739" s="10">
        <f t="shared" si="341"/>
        <v>0.81705035971653395</v>
      </c>
      <c r="E739" s="40">
        <f t="shared" si="342"/>
        <v>29.44589928056693</v>
      </c>
      <c r="F739" s="40">
        <f t="shared" si="343"/>
        <v>31.08</v>
      </c>
      <c r="G739" s="3">
        <f t="shared" si="344"/>
        <v>188.61640287774239</v>
      </c>
      <c r="H739" s="3">
        <f t="shared" si="345"/>
        <v>81.256230789298584</v>
      </c>
      <c r="I739">
        <f t="shared" si="330"/>
        <v>8.1256230789298584E-5</v>
      </c>
      <c r="J739" s="4">
        <f t="shared" si="346"/>
        <v>680.98810473377421</v>
      </c>
      <c r="K739" s="40">
        <f t="shared" si="347"/>
        <v>8.3807493667729922</v>
      </c>
      <c r="L739" s="40">
        <f t="shared" si="331"/>
        <v>0</v>
      </c>
      <c r="M739" s="10">
        <f t="shared" si="348"/>
        <v>4.9979747387942037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13.8005168416957</v>
      </c>
      <c r="Q739" s="42">
        <f t="shared" si="350"/>
        <v>0.34399472765925287</v>
      </c>
      <c r="R739" s="4">
        <f t="shared" si="351"/>
        <v>14651.74702195737</v>
      </c>
      <c r="S739">
        <f t="shared" si="332"/>
        <v>1.465174702195737E-5</v>
      </c>
      <c r="T739" s="41">
        <f t="shared" si="333"/>
        <v>1.6515262501992647E-4</v>
      </c>
      <c r="U739" s="42">
        <f t="shared" si="352"/>
        <v>2.6293292618253597E-2</v>
      </c>
      <c r="V739" s="42">
        <f t="shared" si="353"/>
        <v>0.44753536829306889</v>
      </c>
      <c r="W739" s="42">
        <f t="shared" si="354"/>
        <v>0.44451254395796863</v>
      </c>
      <c r="X739" s="42">
        <f t="shared" si="355"/>
        <v>3.0228243351002604E-3</v>
      </c>
      <c r="Y739" s="42">
        <f t="shared" si="359"/>
        <v>2.5011760363491706E-3</v>
      </c>
      <c r="Z739" s="10">
        <f t="shared" si="356"/>
        <v>15.144633856394298</v>
      </c>
      <c r="AA739">
        <f t="shared" si="334"/>
        <v>4997263.7299212189</v>
      </c>
      <c r="AB739" s="10">
        <f t="shared" si="335"/>
        <v>4.9972637299212188</v>
      </c>
      <c r="AC739" s="10">
        <f t="shared" si="336"/>
        <v>4.8962637299212188</v>
      </c>
      <c r="AD739" s="3">
        <f t="shared" si="337"/>
        <v>710.11801739249006</v>
      </c>
      <c r="AI739" s="94">
        <f t="shared" si="338"/>
        <v>0.44451254395796863</v>
      </c>
    </row>
    <row r="740" spans="2:35">
      <c r="B740" s="39">
        <f t="shared" si="339"/>
        <v>712</v>
      </c>
      <c r="C740" s="42">
        <f t="shared" si="340"/>
        <v>4.7295923261341475</v>
      </c>
      <c r="D740" s="10">
        <f t="shared" si="341"/>
        <v>0.81040767386522106</v>
      </c>
      <c r="E740" s="40">
        <f t="shared" si="342"/>
        <v>29.459184652269556</v>
      </c>
      <c r="F740" s="40">
        <f t="shared" si="343"/>
        <v>31.08</v>
      </c>
      <c r="G740" s="3">
        <f t="shared" si="344"/>
        <v>188.5632613909319</v>
      </c>
      <c r="H740" s="3">
        <f t="shared" si="345"/>
        <v>81.256230789298584</v>
      </c>
      <c r="I740">
        <f t="shared" si="330"/>
        <v>8.1256230789298584E-5</v>
      </c>
      <c r="J740" s="4">
        <f t="shared" si="346"/>
        <v>681.60273843601669</v>
      </c>
      <c r="K740" s="40">
        <f t="shared" si="347"/>
        <v>8.3883135091934822</v>
      </c>
      <c r="L740" s="40">
        <f t="shared" si="331"/>
        <v>0</v>
      </c>
      <c r="M740" s="10">
        <f t="shared" si="348"/>
        <v>4.9972637299212188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13.799890533584302</v>
      </c>
      <c r="Q740" s="42">
        <f t="shared" si="350"/>
        <v>0.34447608552474795</v>
      </c>
      <c r="R740" s="4">
        <f t="shared" si="351"/>
        <v>14531.721648805986</v>
      </c>
      <c r="S740">
        <f t="shared" si="332"/>
        <v>1.4531721648805986E-5</v>
      </c>
      <c r="T740" s="41">
        <f t="shared" si="333"/>
        <v>1.6527265039307785E-4</v>
      </c>
      <c r="U740" s="42">
        <f t="shared" si="352"/>
        <v>2.6077901084864782E-2</v>
      </c>
      <c r="V740" s="42">
        <f t="shared" si="353"/>
        <v>0.44746652922619806</v>
      </c>
      <c r="W740" s="42">
        <f t="shared" si="354"/>
        <v>0.44444800362852743</v>
      </c>
      <c r="X740" s="42">
        <f t="shared" si="355"/>
        <v>3.0185255976706293E-3</v>
      </c>
      <c r="Y740" s="42">
        <f t="shared" si="359"/>
        <v>2.5026290273878074E-3</v>
      </c>
      <c r="Z740" s="10">
        <f t="shared" si="356"/>
        <v>15.142426901460434</v>
      </c>
      <c r="AA740">
        <f t="shared" si="334"/>
        <v>4996550.2208658848</v>
      </c>
      <c r="AB740" s="10">
        <f t="shared" si="335"/>
        <v>4.9965502208658847</v>
      </c>
      <c r="AC740" s="10">
        <f t="shared" si="336"/>
        <v>4.8955502208658848</v>
      </c>
      <c r="AD740" s="3">
        <f t="shared" si="337"/>
        <v>710.01453529599485</v>
      </c>
      <c r="AI740" s="94">
        <f t="shared" si="338"/>
        <v>0.44444800362852743</v>
      </c>
    </row>
    <row r="741" spans="2:35">
      <c r="B741" s="39">
        <f t="shared" si="339"/>
        <v>713</v>
      </c>
      <c r="C741" s="42">
        <f t="shared" si="340"/>
        <v>4.7362350119854595</v>
      </c>
      <c r="D741" s="10">
        <f t="shared" si="341"/>
        <v>0.80376498801390817</v>
      </c>
      <c r="E741" s="40">
        <f t="shared" si="342"/>
        <v>29.472470023972182</v>
      </c>
      <c r="F741" s="40">
        <f t="shared" si="343"/>
        <v>31.08</v>
      </c>
      <c r="G741" s="3">
        <f t="shared" si="344"/>
        <v>188.51011990412141</v>
      </c>
      <c r="H741" s="3">
        <f t="shared" si="345"/>
        <v>81.256230789298584</v>
      </c>
      <c r="I741">
        <f t="shared" si="330"/>
        <v>8.1256230789298584E-5</v>
      </c>
      <c r="J741" s="4">
        <f t="shared" si="346"/>
        <v>682.21764938554077</v>
      </c>
      <c r="K741" s="40">
        <f t="shared" si="347"/>
        <v>8.3958810636265522</v>
      </c>
      <c r="L741" s="40">
        <f t="shared" si="331"/>
        <v>0</v>
      </c>
      <c r="M741" s="10">
        <f t="shared" si="348"/>
        <v>4.9965502208658847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13.799261962123257</v>
      </c>
      <c r="Q741" s="42">
        <f t="shared" si="350"/>
        <v>0.3449574653166198</v>
      </c>
      <c r="R741" s="4">
        <f t="shared" si="351"/>
        <v>14411.709336833866</v>
      </c>
      <c r="S741">
        <f t="shared" si="332"/>
        <v>1.4411709336833867E-5</v>
      </c>
      <c r="T741" s="41">
        <f t="shared" si="333"/>
        <v>1.6539266270504995E-4</v>
      </c>
      <c r="U741" s="42">
        <f t="shared" si="352"/>
        <v>2.5862532990415212E-2</v>
      </c>
      <c r="V741" s="42">
        <f t="shared" si="353"/>
        <v>0.4473974564077759</v>
      </c>
      <c r="W741" s="42">
        <f t="shared" si="354"/>
        <v>0.44438323635031146</v>
      </c>
      <c r="X741" s="42">
        <f t="shared" si="355"/>
        <v>3.014220057464434E-3</v>
      </c>
      <c r="Y741" s="42">
        <f t="shared" si="359"/>
        <v>2.5040800120117255E-3</v>
      </c>
      <c r="Z741" s="10">
        <f t="shared" si="356"/>
        <v>15.140212214113342</v>
      </c>
      <c r="AA741">
        <f t="shared" si="334"/>
        <v>4995834.2119195145</v>
      </c>
      <c r="AB741" s="10">
        <f t="shared" si="335"/>
        <v>4.9958342119195143</v>
      </c>
      <c r="AC741" s="10">
        <f t="shared" si="336"/>
        <v>4.8948342119195143</v>
      </c>
      <c r="AD741" s="3">
        <f t="shared" si="337"/>
        <v>709.9106906337222</v>
      </c>
      <c r="AI741" s="94">
        <f t="shared" si="338"/>
        <v>0.44438323635031146</v>
      </c>
    </row>
    <row r="742" spans="2:35">
      <c r="B742" s="39">
        <f t="shared" si="339"/>
        <v>714</v>
      </c>
      <c r="C742" s="42">
        <f t="shared" si="340"/>
        <v>4.7428776978367715</v>
      </c>
      <c r="D742" s="10">
        <f t="shared" si="341"/>
        <v>0.79712230216259528</v>
      </c>
      <c r="E742" s="40">
        <f t="shared" si="342"/>
        <v>29.485755395674808</v>
      </c>
      <c r="F742" s="40">
        <f t="shared" si="343"/>
        <v>31.08</v>
      </c>
      <c r="G742" s="3">
        <f t="shared" si="344"/>
        <v>188.45697841731092</v>
      </c>
      <c r="H742" s="3">
        <f t="shared" si="345"/>
        <v>81.256230789298584</v>
      </c>
      <c r="I742">
        <f t="shared" si="330"/>
        <v>8.1256230789298584E-5</v>
      </c>
      <c r="J742" s="4">
        <f t="shared" si="346"/>
        <v>682.83283758234643</v>
      </c>
      <c r="K742" s="40">
        <f t="shared" si="347"/>
        <v>8.4034520300722004</v>
      </c>
      <c r="L742" s="40">
        <f t="shared" si="331"/>
        <v>0</v>
      </c>
      <c r="M742" s="10">
        <f t="shared" si="348"/>
        <v>4.9958342119195143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13.798631126912042</v>
      </c>
      <c r="Q742" s="42">
        <f t="shared" si="350"/>
        <v>0.34543886711584293</v>
      </c>
      <c r="R742" s="4">
        <f t="shared" si="351"/>
        <v>14291.710130241016</v>
      </c>
      <c r="S742">
        <f t="shared" si="332"/>
        <v>1.4291710130241016E-5</v>
      </c>
      <c r="T742" s="41">
        <f t="shared" si="333"/>
        <v>1.6551266191164283E-4</v>
      </c>
      <c r="U742" s="42">
        <f t="shared" si="352"/>
        <v>2.5647188414224014E-2</v>
      </c>
      <c r="V742" s="42">
        <f t="shared" si="353"/>
        <v>0.44732814987130592</v>
      </c>
      <c r="W742" s="42">
        <f t="shared" si="354"/>
        <v>0.44431824214976434</v>
      </c>
      <c r="X742" s="42">
        <f t="shared" si="355"/>
        <v>3.0099077215415826E-3</v>
      </c>
      <c r="Y742" s="42">
        <f t="shared" si="359"/>
        <v>2.5055289870043714E-3</v>
      </c>
      <c r="Z742" s="10">
        <f t="shared" si="356"/>
        <v>15.137989795257607</v>
      </c>
      <c r="AA742">
        <f t="shared" si="334"/>
        <v>4995115.70337456</v>
      </c>
      <c r="AB742" s="10">
        <f t="shared" si="335"/>
        <v>4.9951157033745597</v>
      </c>
      <c r="AC742" s="10">
        <f t="shared" si="336"/>
        <v>4.8941157033745597</v>
      </c>
      <c r="AD742" s="3">
        <f t="shared" si="337"/>
        <v>709.80648344808696</v>
      </c>
      <c r="AI742" s="94">
        <f t="shared" si="338"/>
        <v>0.44431824214976434</v>
      </c>
    </row>
    <row r="743" spans="2:35">
      <c r="B743" s="39">
        <f t="shared" si="339"/>
        <v>715</v>
      </c>
      <c r="C743" s="42">
        <f t="shared" si="340"/>
        <v>4.7495203836880835</v>
      </c>
      <c r="D743" s="10">
        <f t="shared" si="341"/>
        <v>0.79047961631128238</v>
      </c>
      <c r="E743" s="40">
        <f t="shared" si="342"/>
        <v>29.499040767377434</v>
      </c>
      <c r="F743" s="40">
        <f t="shared" si="343"/>
        <v>31.08</v>
      </c>
      <c r="G743" s="3">
        <f t="shared" si="344"/>
        <v>188.40383693050043</v>
      </c>
      <c r="H743" s="3">
        <f t="shared" si="345"/>
        <v>81.256230789298584</v>
      </c>
      <c r="I743">
        <f t="shared" ref="I743:I806" si="360">H743/1000^2</f>
        <v>8.1256230789298584E-5</v>
      </c>
      <c r="J743" s="4">
        <f t="shared" si="346"/>
        <v>683.44830302643356</v>
      </c>
      <c r="K743" s="40">
        <f t="shared" si="347"/>
        <v>8.4110264085304269</v>
      </c>
      <c r="L743" s="40">
        <f t="shared" ref="L743:L806" si="361">IF((gstar-K743)&lt;0,0,gstar-K743)</f>
        <v>0</v>
      </c>
      <c r="M743" s="10">
        <f t="shared" si="348"/>
        <v>4.9951157033745597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13.79799802754866</v>
      </c>
      <c r="Q743" s="42">
        <f t="shared" si="350"/>
        <v>0.34592029100342786</v>
      </c>
      <c r="R743" s="4">
        <f t="shared" si="351"/>
        <v>14171.724073227444</v>
      </c>
      <c r="S743">
        <f t="shared" ref="S743:S806" si="362">R743/1000^3</f>
        <v>1.4171724073227444E-5</v>
      </c>
      <c r="T743" s="41">
        <f t="shared" ref="T743:T806" si="363">(vc/1000^3-S743)</f>
        <v>1.6563264796865638E-4</v>
      </c>
      <c r="U743" s="42">
        <f t="shared" si="352"/>
        <v>2.5431867435610309E-2</v>
      </c>
      <c r="V743" s="42">
        <f t="shared" si="353"/>
        <v>0.44725860965035602</v>
      </c>
      <c r="W743" s="42">
        <f t="shared" si="354"/>
        <v>0.44425302105343251</v>
      </c>
      <c r="X743" s="42">
        <f t="shared" si="355"/>
        <v>3.0055885969235141E-3</v>
      </c>
      <c r="Y743" s="42">
        <f t="shared" si="359"/>
        <v>2.5069759491511833E-3</v>
      </c>
      <c r="Z743" s="10">
        <f t="shared" si="356"/>
        <v>15.135759645801187</v>
      </c>
      <c r="AA743">
        <f t="shared" ref="AA743:AA806" si="364">Z743*rat*to+patm*1000000</f>
        <v>4994394.695524564</v>
      </c>
      <c r="AB743" s="10">
        <f t="shared" ref="AB743:AB806" si="365">AA743/1000000</f>
        <v>4.9943946955245639</v>
      </c>
      <c r="AC743" s="10">
        <f t="shared" ref="AC743:AC806" si="366">AB743-patm</f>
        <v>4.893394695524564</v>
      </c>
      <c r="AD743" s="3">
        <f t="shared" ref="AD743:AD806" si="367">AC743*1000000/6895</f>
        <v>709.70191378166271</v>
      </c>
      <c r="AI743" s="94">
        <f t="shared" ref="AI743:AI806" si="368">($M743-patm)*1000000*$I743/SQRT(rat*to)*SQRT(k)*(2/(k+1))^((k+1)/2/(k-1))</f>
        <v>0.44425302105343251</v>
      </c>
    </row>
    <row r="744" spans="2:35">
      <c r="B744" s="39">
        <f t="shared" ref="B744:B807" si="369">1+B743</f>
        <v>716</v>
      </c>
      <c r="C744" s="42">
        <f t="shared" ref="C744:C807" si="370">xincp+C743</f>
        <v>4.7561630695393955</v>
      </c>
      <c r="D744" s="10">
        <f t="shared" ref="D744:D807" si="371">(F744-E744)/2</f>
        <v>0.78383693045996949</v>
      </c>
      <c r="E744" s="40">
        <f t="shared" ref="E744:E807" si="372">E743+ci*2*xincp</f>
        <v>29.512326139080059</v>
      </c>
      <c r="F744" s="40">
        <f t="shared" ref="F744:F807" si="373">F743-osi*2*xincp</f>
        <v>31.08</v>
      </c>
      <c r="G744" s="3">
        <f t="shared" ref="G744:G807" si="374">G743-ei*n*2*xincp</f>
        <v>188.35069544368994</v>
      </c>
      <c r="H744" s="3">
        <f t="shared" ref="H744:H807" si="375">PI()/4*(dto+erate*(two-D744)/two)^2</f>
        <v>81.256230789298584</v>
      </c>
      <c r="I744">
        <f t="shared" si="360"/>
        <v>8.1256230789298584E-5</v>
      </c>
      <c r="J744" s="4">
        <f t="shared" ref="J744:J807" si="376">PI()/4*dc^2-PI()/4*(F744^2-E744^2)</f>
        <v>684.06404571780229</v>
      </c>
      <c r="K744" s="40">
        <f t="shared" ref="K744:K807" si="377">J744/H744</f>
        <v>8.4186041990012317</v>
      </c>
      <c r="L744" s="40">
        <f t="shared" si="361"/>
        <v>0</v>
      </c>
      <c r="M744" s="10">
        <f t="shared" ref="M744:M807" si="378">AB743</f>
        <v>4.9943946955245639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13.797362663629613</v>
      </c>
      <c r="Q744" s="42">
        <f t="shared" ref="Q744:Q807" si="380">xincp/P744+Q743</f>
        <v>0.34640173706042121</v>
      </c>
      <c r="R744" s="4">
        <f t="shared" ref="R744:R807" si="381">PI()/4*(F744^2-E744^2)*G744</f>
        <v>14051.751209993132</v>
      </c>
      <c r="S744">
        <f t="shared" si="362"/>
        <v>1.4051751209993131E-5</v>
      </c>
      <c r="T744" s="41">
        <f t="shared" si="363"/>
        <v>1.6575262083189069E-4</v>
      </c>
      <c r="U744" s="42">
        <f t="shared" ref="U744:U807" si="382">rhopgrain*R744/1000^2</f>
        <v>2.5216570133893172E-2</v>
      </c>
      <c r="V744" s="42">
        <f t="shared" ref="V744:V807" si="383">(U743-U744)/(Q744-Q743)</f>
        <v>0.44718883577877233</v>
      </c>
      <c r="W744" s="42">
        <f t="shared" ref="W744:W807" si="384">IF(V744&lt;AI744,IF(AB743&gt;pbd,AI744,0),AI744)</f>
        <v>0.44418757308796181</v>
      </c>
      <c r="X744" s="42">
        <f t="shared" ref="X744:X807" si="385">V744-W744</f>
        <v>3.0012626908105244E-3</v>
      </c>
      <c r="Y744" s="42">
        <f t="shared" si="359"/>
        <v>2.5084208952396753E-3</v>
      </c>
      <c r="Z744" s="10">
        <f t="shared" ref="Z744:Z807" si="386">Y744/T744</f>
        <v>15.133521766655871</v>
      </c>
      <c r="AA744">
        <f t="shared" si="364"/>
        <v>4993671.1886643097</v>
      </c>
      <c r="AB744" s="10">
        <f t="shared" si="365"/>
        <v>4.9936711886643099</v>
      </c>
      <c r="AC744" s="10">
        <f t="shared" si="366"/>
        <v>4.8926711886643099</v>
      </c>
      <c r="AD744" s="3">
        <f t="shared" si="367"/>
        <v>709.59698167720228</v>
      </c>
      <c r="AI744" s="94">
        <f t="shared" si="368"/>
        <v>0.44418757308796181</v>
      </c>
    </row>
    <row r="745" spans="2:35">
      <c r="B745" s="39">
        <f t="shared" si="369"/>
        <v>717</v>
      </c>
      <c r="C745" s="42">
        <f t="shared" si="370"/>
        <v>4.7628057553907075</v>
      </c>
      <c r="D745" s="10">
        <f t="shared" si="371"/>
        <v>0.7771942446086566</v>
      </c>
      <c r="E745" s="40">
        <f t="shared" si="372"/>
        <v>29.525611510782685</v>
      </c>
      <c r="F745" s="40">
        <f t="shared" si="373"/>
        <v>31.08</v>
      </c>
      <c r="G745" s="3">
        <f t="shared" si="374"/>
        <v>188.29755395687945</v>
      </c>
      <c r="H745" s="3">
        <f t="shared" si="375"/>
        <v>81.256230789298584</v>
      </c>
      <c r="I745">
        <f t="shared" si="360"/>
        <v>8.1256230789298584E-5</v>
      </c>
      <c r="J745" s="4">
        <f t="shared" si="376"/>
        <v>684.68006565645248</v>
      </c>
      <c r="K745" s="40">
        <f t="shared" si="377"/>
        <v>8.4261854014846165</v>
      </c>
      <c r="L745" s="40">
        <f t="shared" si="361"/>
        <v>0</v>
      </c>
      <c r="M745" s="10">
        <f t="shared" si="378"/>
        <v>4.9936711886643099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13.796725034750027</v>
      </c>
      <c r="Q745" s="42">
        <f t="shared" si="380"/>
        <v>0.34688320536790584</v>
      </c>
      <c r="R745" s="4">
        <f t="shared" si="381"/>
        <v>13931.791584738101</v>
      </c>
      <c r="S745">
        <f t="shared" si="362"/>
        <v>1.39317915847381E-5</v>
      </c>
      <c r="T745" s="41">
        <f t="shared" si="363"/>
        <v>1.6587258045714574E-4</v>
      </c>
      <c r="U745" s="42">
        <f t="shared" si="382"/>
        <v>2.5001296588391758E-2</v>
      </c>
      <c r="V745" s="42">
        <f t="shared" si="383"/>
        <v>0.44711882829023769</v>
      </c>
      <c r="W745" s="42">
        <f t="shared" si="384"/>
        <v>0.44412189828011056</v>
      </c>
      <c r="X745" s="42">
        <f t="shared" si="385"/>
        <v>2.9969300101271301E-3</v>
      </c>
      <c r="Y745" s="42">
        <f t="shared" si="359"/>
        <v>2.509863822059301E-3</v>
      </c>
      <c r="Z745" s="10">
        <f t="shared" si="386"/>
        <v>15.131276158736439</v>
      </c>
      <c r="AA745">
        <f t="shared" si="364"/>
        <v>4992945.1830895422</v>
      </c>
      <c r="AB745" s="10">
        <f t="shared" si="365"/>
        <v>4.9929451830895424</v>
      </c>
      <c r="AC745" s="10">
        <f t="shared" si="366"/>
        <v>4.8919451830895424</v>
      </c>
      <c r="AD745" s="3">
        <f t="shared" si="367"/>
        <v>709.49168717759858</v>
      </c>
      <c r="AI745" s="94">
        <f t="shared" si="368"/>
        <v>0.44412189828011056</v>
      </c>
    </row>
    <row r="746" spans="2:35">
      <c r="B746" s="39">
        <f t="shared" si="369"/>
        <v>718</v>
      </c>
      <c r="C746" s="42">
        <f t="shared" si="370"/>
        <v>4.7694484412420195</v>
      </c>
      <c r="D746" s="10">
        <f t="shared" si="371"/>
        <v>0.77055155875734371</v>
      </c>
      <c r="E746" s="40">
        <f t="shared" si="372"/>
        <v>29.538896882485311</v>
      </c>
      <c r="F746" s="40">
        <f t="shared" si="373"/>
        <v>31.08</v>
      </c>
      <c r="G746" s="3">
        <f t="shared" si="374"/>
        <v>188.24441247006897</v>
      </c>
      <c r="H746" s="3">
        <f t="shared" si="375"/>
        <v>81.256230789298584</v>
      </c>
      <c r="I746">
        <f t="shared" si="360"/>
        <v>8.1256230789298584E-5</v>
      </c>
      <c r="J746" s="4">
        <f t="shared" si="376"/>
        <v>685.2963628423845</v>
      </c>
      <c r="K746" s="40">
        <f t="shared" si="377"/>
        <v>8.4337700159805813</v>
      </c>
      <c r="L746" s="40">
        <f t="shared" si="361"/>
        <v>0</v>
      </c>
      <c r="M746" s="10">
        <f t="shared" si="378"/>
        <v>4.9929451830895424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13.796085140503402</v>
      </c>
      <c r="Q746" s="42">
        <f t="shared" si="380"/>
        <v>0.34736469600700098</v>
      </c>
      <c r="R746" s="4">
        <f t="shared" si="381"/>
        <v>13811.845241662308</v>
      </c>
      <c r="S746">
        <f t="shared" si="362"/>
        <v>1.3811845241662308E-5</v>
      </c>
      <c r="T746" s="41">
        <f t="shared" si="363"/>
        <v>1.6599252680022153E-4</v>
      </c>
      <c r="U746" s="42">
        <f t="shared" si="382"/>
        <v>2.4786046878425092E-2</v>
      </c>
      <c r="V746" s="42">
        <f t="shared" si="383"/>
        <v>0.44704858721902224</v>
      </c>
      <c r="W746" s="42">
        <f t="shared" si="384"/>
        <v>0.44405599665672446</v>
      </c>
      <c r="X746" s="42">
        <f t="shared" si="385"/>
        <v>2.9925905622977811E-3</v>
      </c>
      <c r="Y746" s="42">
        <f t="shared" si="359"/>
        <v>2.5113047264016921E-3</v>
      </c>
      <c r="Z746" s="10">
        <f t="shared" si="386"/>
        <v>15.129022822962055</v>
      </c>
      <c r="AA746">
        <f t="shared" si="364"/>
        <v>4992216.6790974317</v>
      </c>
      <c r="AB746" s="10">
        <f t="shared" si="365"/>
        <v>4.9922166790974316</v>
      </c>
      <c r="AC746" s="10">
        <f t="shared" si="366"/>
        <v>4.8912166790974316</v>
      </c>
      <c r="AD746" s="3">
        <f t="shared" si="367"/>
        <v>709.38603032595097</v>
      </c>
      <c r="AI746" s="94">
        <f t="shared" si="368"/>
        <v>0.44405599665672446</v>
      </c>
    </row>
    <row r="747" spans="2:35">
      <c r="B747" s="39">
        <f t="shared" si="369"/>
        <v>719</v>
      </c>
      <c r="C747" s="42">
        <f t="shared" si="370"/>
        <v>4.7760911270933315</v>
      </c>
      <c r="D747" s="10">
        <f t="shared" si="371"/>
        <v>0.76390887290603082</v>
      </c>
      <c r="E747" s="40">
        <f t="shared" si="372"/>
        <v>29.552182254187937</v>
      </c>
      <c r="F747" s="40">
        <f t="shared" si="373"/>
        <v>31.08</v>
      </c>
      <c r="G747" s="3">
        <f t="shared" si="374"/>
        <v>188.19127098325848</v>
      </c>
      <c r="H747" s="3">
        <f t="shared" si="375"/>
        <v>81.256230789298584</v>
      </c>
      <c r="I747">
        <f t="shared" si="360"/>
        <v>8.1256230789298584E-5</v>
      </c>
      <c r="J747" s="4">
        <f t="shared" si="376"/>
        <v>685.91293727559787</v>
      </c>
      <c r="K747" s="40">
        <f t="shared" si="377"/>
        <v>8.4413580424891226</v>
      </c>
      <c r="L747" s="40">
        <f t="shared" si="361"/>
        <v>0</v>
      </c>
      <c r="M747" s="10">
        <f t="shared" si="378"/>
        <v>4.9922166790974316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13.795442980482022</v>
      </c>
      <c r="Q747" s="42">
        <f t="shared" si="380"/>
        <v>0.34784620905886238</v>
      </c>
      <c r="R747" s="4">
        <f t="shared" si="381"/>
        <v>13691.912224965788</v>
      </c>
      <c r="S747">
        <f t="shared" si="362"/>
        <v>1.3691912224965789E-5</v>
      </c>
      <c r="T747" s="41">
        <f t="shared" si="363"/>
        <v>1.6611245981691805E-4</v>
      </c>
      <c r="U747" s="42">
        <f t="shared" si="382"/>
        <v>2.4570821083312353E-2</v>
      </c>
      <c r="V747" s="42">
        <f t="shared" si="383"/>
        <v>0.44697811259889431</v>
      </c>
      <c r="W747" s="42">
        <f t="shared" si="384"/>
        <v>0.44398986824477832</v>
      </c>
      <c r="X747" s="42">
        <f t="shared" si="385"/>
        <v>2.9882443541159875E-3</v>
      </c>
      <c r="Y747" s="42">
        <f t="shared" si="359"/>
        <v>2.5127436050603499E-3</v>
      </c>
      <c r="Z747" s="10">
        <f t="shared" si="386"/>
        <v>15.126761760254391</v>
      </c>
      <c r="AA747">
        <f t="shared" si="364"/>
        <v>4991485.6769859511</v>
      </c>
      <c r="AB747" s="10">
        <f t="shared" si="365"/>
        <v>4.9914856769859508</v>
      </c>
      <c r="AC747" s="10">
        <f t="shared" si="366"/>
        <v>4.8904856769859508</v>
      </c>
      <c r="AD747" s="3">
        <f t="shared" si="367"/>
        <v>709.28001116547512</v>
      </c>
      <c r="AI747" s="94">
        <f t="shared" si="368"/>
        <v>0.44398986824477832</v>
      </c>
    </row>
    <row r="748" spans="2:35">
      <c r="B748" s="39">
        <f t="shared" si="369"/>
        <v>720</v>
      </c>
      <c r="C748" s="42">
        <f t="shared" si="370"/>
        <v>4.7827338129446435</v>
      </c>
      <c r="D748" s="10">
        <f t="shared" si="371"/>
        <v>0.75726618705471793</v>
      </c>
      <c r="E748" s="40">
        <f t="shared" si="372"/>
        <v>29.565467625890562</v>
      </c>
      <c r="F748" s="40">
        <f t="shared" si="373"/>
        <v>31.08</v>
      </c>
      <c r="G748" s="3">
        <f t="shared" si="374"/>
        <v>188.13812949644799</v>
      </c>
      <c r="H748" s="3">
        <f t="shared" si="375"/>
        <v>81.256230789298584</v>
      </c>
      <c r="I748">
        <f t="shared" si="360"/>
        <v>8.1256230789298584E-5</v>
      </c>
      <c r="J748" s="4">
        <f t="shared" si="376"/>
        <v>686.52978895609272</v>
      </c>
      <c r="K748" s="40">
        <f t="shared" si="377"/>
        <v>8.4489494810102421</v>
      </c>
      <c r="L748" s="40">
        <f t="shared" si="361"/>
        <v>0</v>
      </c>
      <c r="M748" s="10">
        <f t="shared" si="378"/>
        <v>4.9914856769859508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13.794798554276408</v>
      </c>
      <c r="Q748" s="42">
        <f t="shared" si="380"/>
        <v>0.34832774460468247</v>
      </c>
      <c r="R748" s="4">
        <f t="shared" si="381"/>
        <v>13571.992578848542</v>
      </c>
      <c r="S748">
        <f t="shared" si="362"/>
        <v>1.3571992578848541E-5</v>
      </c>
      <c r="T748" s="41">
        <f t="shared" si="363"/>
        <v>1.6623237946303528E-4</v>
      </c>
      <c r="U748" s="42">
        <f t="shared" si="382"/>
        <v>2.4355619282372648E-2</v>
      </c>
      <c r="V748" s="42">
        <f t="shared" si="383"/>
        <v>0.44690740446419464</v>
      </c>
      <c r="W748" s="42">
        <f t="shared" si="384"/>
        <v>0.44392351307132027</v>
      </c>
      <c r="X748" s="42">
        <f t="shared" si="385"/>
        <v>2.9838913928743604E-3</v>
      </c>
      <c r="Y748" s="42">
        <f t="shared" si="359"/>
        <v>2.5141804548308856E-3</v>
      </c>
      <c r="Z748" s="10">
        <f t="shared" si="386"/>
        <v>15.124492971539027</v>
      </c>
      <c r="AA748">
        <f t="shared" si="364"/>
        <v>4990752.1770543437</v>
      </c>
      <c r="AB748" s="10">
        <f t="shared" si="365"/>
        <v>4.9907521770543442</v>
      </c>
      <c r="AC748" s="10">
        <f t="shared" si="366"/>
        <v>4.8897521770543442</v>
      </c>
      <c r="AD748" s="3">
        <f t="shared" si="367"/>
        <v>709.1736297395712</v>
      </c>
      <c r="AI748" s="94">
        <f t="shared" si="368"/>
        <v>0.44392351307132027</v>
      </c>
    </row>
    <row r="749" spans="2:35">
      <c r="B749" s="39">
        <f t="shared" si="369"/>
        <v>721</v>
      </c>
      <c r="C749" s="42">
        <f t="shared" si="370"/>
        <v>4.7893764987959555</v>
      </c>
      <c r="D749" s="10">
        <f t="shared" si="371"/>
        <v>0.75062350120340504</v>
      </c>
      <c r="E749" s="40">
        <f t="shared" si="372"/>
        <v>29.578752997593188</v>
      </c>
      <c r="F749" s="40">
        <f t="shared" si="373"/>
        <v>31.08</v>
      </c>
      <c r="G749" s="3">
        <f t="shared" si="374"/>
        <v>188.0849880096375</v>
      </c>
      <c r="H749" s="3">
        <f t="shared" si="375"/>
        <v>81.256230789298584</v>
      </c>
      <c r="I749">
        <f t="shared" si="360"/>
        <v>8.1256230789298584E-5</v>
      </c>
      <c r="J749" s="4">
        <f t="shared" si="376"/>
        <v>687.14691788386938</v>
      </c>
      <c r="K749" s="40">
        <f t="shared" si="377"/>
        <v>8.4565443315439435</v>
      </c>
      <c r="L749" s="40">
        <f t="shared" si="361"/>
        <v>0</v>
      </c>
      <c r="M749" s="10">
        <f t="shared" si="378"/>
        <v>4.9907521770543442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13.794151861475717</v>
      </c>
      <c r="Q749" s="42">
        <f t="shared" si="380"/>
        <v>0.3488093027256905</v>
      </c>
      <c r="R749" s="4">
        <f t="shared" si="381"/>
        <v>13452.086347510533</v>
      </c>
      <c r="S749">
        <f t="shared" si="362"/>
        <v>1.3452086347510533E-5</v>
      </c>
      <c r="T749" s="41">
        <f t="shared" si="363"/>
        <v>1.6635228569437331E-4</v>
      </c>
      <c r="U749" s="42">
        <f t="shared" si="382"/>
        <v>2.4140441554925025E-2</v>
      </c>
      <c r="V749" s="42">
        <f t="shared" si="383"/>
        <v>0.44683646284938328</v>
      </c>
      <c r="W749" s="42">
        <f t="shared" si="384"/>
        <v>0.44385693116351316</v>
      </c>
      <c r="X749" s="42">
        <f t="shared" si="385"/>
        <v>2.9795316858701182E-3</v>
      </c>
      <c r="Y749" s="42">
        <f t="shared" si="359"/>
        <v>2.5156152725110169E-3</v>
      </c>
      <c r="Z749" s="10">
        <f t="shared" si="386"/>
        <v>15.122216457745402</v>
      </c>
      <c r="AA749">
        <f t="shared" si="364"/>
        <v>4990016.1796030952</v>
      </c>
      <c r="AB749" s="10">
        <f t="shared" si="365"/>
        <v>4.9900161796030948</v>
      </c>
      <c r="AC749" s="10">
        <f t="shared" si="366"/>
        <v>4.8890161796030949</v>
      </c>
      <c r="AD749" s="3">
        <f t="shared" si="367"/>
        <v>709.06688609181947</v>
      </c>
      <c r="AI749" s="94">
        <f t="shared" si="368"/>
        <v>0.44385693116351316</v>
      </c>
    </row>
    <row r="750" spans="2:35">
      <c r="B750" s="39">
        <f t="shared" si="369"/>
        <v>722</v>
      </c>
      <c r="C750" s="42">
        <f t="shared" si="370"/>
        <v>4.7960191846472675</v>
      </c>
      <c r="D750" s="10">
        <f t="shared" si="371"/>
        <v>0.74398081535209215</v>
      </c>
      <c r="E750" s="40">
        <f t="shared" si="372"/>
        <v>29.592038369295814</v>
      </c>
      <c r="F750" s="40">
        <f t="shared" si="373"/>
        <v>31.08</v>
      </c>
      <c r="G750" s="3">
        <f t="shared" si="374"/>
        <v>188.03184652282701</v>
      </c>
      <c r="H750" s="3">
        <f t="shared" si="375"/>
        <v>81.256230789298584</v>
      </c>
      <c r="I750">
        <f t="shared" si="360"/>
        <v>8.1256230789298584E-5</v>
      </c>
      <c r="J750" s="4">
        <f t="shared" si="376"/>
        <v>687.7643240589274</v>
      </c>
      <c r="K750" s="40">
        <f t="shared" si="377"/>
        <v>8.4641425940902213</v>
      </c>
      <c r="L750" s="40">
        <f t="shared" si="361"/>
        <v>0</v>
      </c>
      <c r="M750" s="10">
        <f t="shared" si="378"/>
        <v>4.9900161796030948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13.793502901667734</v>
      </c>
      <c r="Q750" s="42">
        <f t="shared" si="380"/>
        <v>0.34929088350315268</v>
      </c>
      <c r="R750" s="4">
        <f t="shared" si="381"/>
        <v>13332.19357515179</v>
      </c>
      <c r="S750">
        <f t="shared" si="362"/>
        <v>1.333219357515179E-5</v>
      </c>
      <c r="T750" s="41">
        <f t="shared" si="363"/>
        <v>1.6647217846673204E-4</v>
      </c>
      <c r="U750" s="42">
        <f t="shared" si="382"/>
        <v>2.3925287980288642E-2</v>
      </c>
      <c r="V750" s="42">
        <f t="shared" si="383"/>
        <v>0.44676528778866437</v>
      </c>
      <c r="W750" s="42">
        <f t="shared" si="384"/>
        <v>0.44379012254863315</v>
      </c>
      <c r="X750" s="42">
        <f t="shared" si="385"/>
        <v>2.975165240031219E-3</v>
      </c>
      <c r="Y750" s="42">
        <f t="shared" si="359"/>
        <v>2.5170480549003898E-3</v>
      </c>
      <c r="Z750" s="10">
        <f t="shared" si="386"/>
        <v>15.119932219805721</v>
      </c>
      <c r="AA750">
        <f t="shared" si="364"/>
        <v>4989277.6849335888</v>
      </c>
      <c r="AB750" s="10">
        <f t="shared" si="365"/>
        <v>4.9892776849335885</v>
      </c>
      <c r="AC750" s="10">
        <f t="shared" si="366"/>
        <v>4.8882776849335885</v>
      </c>
      <c r="AD750" s="3">
        <f t="shared" si="367"/>
        <v>708.95978026593025</v>
      </c>
      <c r="AI750" s="94">
        <f t="shared" si="368"/>
        <v>0.44379012254863315</v>
      </c>
    </row>
    <row r="751" spans="2:35">
      <c r="B751" s="39">
        <f t="shared" si="369"/>
        <v>723</v>
      </c>
      <c r="C751" s="42">
        <f t="shared" si="370"/>
        <v>4.8026618704985795</v>
      </c>
      <c r="D751" s="10">
        <f t="shared" si="371"/>
        <v>0.73733812950077926</v>
      </c>
      <c r="E751" s="40">
        <f t="shared" si="372"/>
        <v>29.60532374099844</v>
      </c>
      <c r="F751" s="40">
        <f t="shared" si="373"/>
        <v>31.08</v>
      </c>
      <c r="G751" s="3">
        <f t="shared" si="374"/>
        <v>187.97870503601652</v>
      </c>
      <c r="H751" s="3">
        <f t="shared" si="375"/>
        <v>81.256230789298584</v>
      </c>
      <c r="I751">
        <f t="shared" si="360"/>
        <v>8.1256230789298584E-5</v>
      </c>
      <c r="J751" s="4">
        <f t="shared" si="376"/>
        <v>688.38200748126712</v>
      </c>
      <c r="K751" s="40">
        <f t="shared" si="377"/>
        <v>8.4717442686490791</v>
      </c>
      <c r="L751" s="40">
        <f t="shared" si="361"/>
        <v>0</v>
      </c>
      <c r="M751" s="10">
        <f t="shared" si="378"/>
        <v>4.9892776849335885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13.79285167443855</v>
      </c>
      <c r="Q751" s="42">
        <f t="shared" si="380"/>
        <v>0.34977248701837227</v>
      </c>
      <c r="R751" s="4">
        <f t="shared" si="381"/>
        <v>13212.314305972297</v>
      </c>
      <c r="S751">
        <f t="shared" si="362"/>
        <v>1.3212314305972297E-5</v>
      </c>
      <c r="T751" s="41">
        <f t="shared" si="363"/>
        <v>1.6659205773591153E-4</v>
      </c>
      <c r="U751" s="42">
        <f t="shared" si="382"/>
        <v>2.3710158637782586E-2</v>
      </c>
      <c r="V751" s="42">
        <f t="shared" si="383"/>
        <v>0.44669387931682414</v>
      </c>
      <c r="W751" s="42">
        <f t="shared" si="384"/>
        <v>0.4437230872540377</v>
      </c>
      <c r="X751" s="42">
        <f t="shared" si="385"/>
        <v>2.9707920627864426E-3</v>
      </c>
      <c r="Y751" s="42">
        <f t="shared" si="359"/>
        <v>2.5184787988008143E-3</v>
      </c>
      <c r="Z751" s="10">
        <f t="shared" si="386"/>
        <v>15.117640258656321</v>
      </c>
      <c r="AA751">
        <f t="shared" si="364"/>
        <v>4988536.6933485428</v>
      </c>
      <c r="AB751" s="10">
        <f t="shared" si="365"/>
        <v>4.9885366933485429</v>
      </c>
      <c r="AC751" s="10">
        <f t="shared" si="366"/>
        <v>4.8875366933485429</v>
      </c>
      <c r="AD751" s="3">
        <f t="shared" si="367"/>
        <v>708.85231230580746</v>
      </c>
      <c r="AI751" s="94">
        <f t="shared" si="368"/>
        <v>0.4437230872540377</v>
      </c>
    </row>
    <row r="752" spans="2:35">
      <c r="B752" s="39">
        <f t="shared" si="369"/>
        <v>724</v>
      </c>
      <c r="C752" s="42">
        <f t="shared" si="370"/>
        <v>4.8093045563498915</v>
      </c>
      <c r="D752" s="10">
        <f t="shared" si="371"/>
        <v>0.73069544364946637</v>
      </c>
      <c r="E752" s="40">
        <f t="shared" si="372"/>
        <v>29.618609112701066</v>
      </c>
      <c r="F752" s="40">
        <f t="shared" si="373"/>
        <v>31.08</v>
      </c>
      <c r="G752" s="3">
        <f t="shared" si="374"/>
        <v>187.92556354920603</v>
      </c>
      <c r="H752" s="3">
        <f t="shared" si="375"/>
        <v>81.256230789298584</v>
      </c>
      <c r="I752">
        <f t="shared" si="360"/>
        <v>8.1256230789298584E-5</v>
      </c>
      <c r="J752" s="4">
        <f t="shared" si="376"/>
        <v>688.99996815088821</v>
      </c>
      <c r="K752" s="40">
        <f t="shared" si="377"/>
        <v>8.4793493552205135</v>
      </c>
      <c r="L752" s="40">
        <f t="shared" si="361"/>
        <v>0</v>
      </c>
      <c r="M752" s="10">
        <f t="shared" si="378"/>
        <v>4.9885366933485429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13.792198179372949</v>
      </c>
      <c r="Q752" s="42">
        <f t="shared" si="380"/>
        <v>0.3502541133526898</v>
      </c>
      <c r="R752" s="4">
        <f t="shared" si="381"/>
        <v>13092.448584172069</v>
      </c>
      <c r="S752">
        <f t="shared" si="362"/>
        <v>1.3092448584172069E-5</v>
      </c>
      <c r="T752" s="41">
        <f t="shared" si="363"/>
        <v>1.6671192345771177E-4</v>
      </c>
      <c r="U752" s="42">
        <f t="shared" si="382"/>
        <v>2.3495053606725984E-2</v>
      </c>
      <c r="V752" s="42">
        <f t="shared" si="383"/>
        <v>0.4466222374684054</v>
      </c>
      <c r="W752" s="42">
        <f t="shared" si="384"/>
        <v>0.44365582530720532</v>
      </c>
      <c r="X752" s="42">
        <f t="shared" si="385"/>
        <v>2.9664121612000827E-3</v>
      </c>
      <c r="Y752" s="42">
        <f t="shared" si="359"/>
        <v>2.519907501016088E-3</v>
      </c>
      <c r="Z752" s="10">
        <f t="shared" si="386"/>
        <v>15.115340575236594</v>
      </c>
      <c r="AA752">
        <f t="shared" si="364"/>
        <v>4987793.2051516622</v>
      </c>
      <c r="AB752" s="10">
        <f t="shared" si="365"/>
        <v>4.9877932051516618</v>
      </c>
      <c r="AC752" s="10">
        <f t="shared" si="366"/>
        <v>4.8867932051516618</v>
      </c>
      <c r="AD752" s="3">
        <f t="shared" si="367"/>
        <v>708.7444822554985</v>
      </c>
      <c r="AI752" s="94">
        <f t="shared" si="368"/>
        <v>0.44365582530720532</v>
      </c>
    </row>
    <row r="753" spans="2:35">
      <c r="B753" s="39">
        <f t="shared" si="369"/>
        <v>725</v>
      </c>
      <c r="C753" s="42">
        <f t="shared" si="370"/>
        <v>4.8159472422012035</v>
      </c>
      <c r="D753" s="10">
        <f t="shared" si="371"/>
        <v>0.72405275779815348</v>
      </c>
      <c r="E753" s="40">
        <f t="shared" si="372"/>
        <v>29.631894484403691</v>
      </c>
      <c r="F753" s="40">
        <f t="shared" si="373"/>
        <v>31.08</v>
      </c>
      <c r="G753" s="3">
        <f t="shared" si="374"/>
        <v>187.87242206239554</v>
      </c>
      <c r="H753" s="3">
        <f t="shared" si="375"/>
        <v>81.256230789298584</v>
      </c>
      <c r="I753">
        <f t="shared" si="360"/>
        <v>8.1256230789298584E-5</v>
      </c>
      <c r="J753" s="4">
        <f t="shared" si="376"/>
        <v>689.61820606779099</v>
      </c>
      <c r="K753" s="40">
        <f t="shared" si="377"/>
        <v>8.4869578538045296</v>
      </c>
      <c r="L753" s="40">
        <f t="shared" si="361"/>
        <v>0</v>
      </c>
      <c r="M753" s="10">
        <f t="shared" si="378"/>
        <v>4.9877932051516618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13.791542416054112</v>
      </c>
      <c r="Q753" s="42">
        <f t="shared" si="380"/>
        <v>0.35073576258748312</v>
      </c>
      <c r="R753" s="4">
        <f t="shared" si="381"/>
        <v>12972.596453951086</v>
      </c>
      <c r="S753">
        <f t="shared" si="362"/>
        <v>1.2972596453951087E-5</v>
      </c>
      <c r="T753" s="41">
        <f t="shared" si="363"/>
        <v>1.6683177558793273E-4</v>
      </c>
      <c r="U753" s="42">
        <f t="shared" si="382"/>
        <v>2.3279972966437919E-2</v>
      </c>
      <c r="V753" s="42">
        <f t="shared" si="383"/>
        <v>0.44655036227838324</v>
      </c>
      <c r="W753" s="42">
        <f t="shared" si="384"/>
        <v>0.44358833673570419</v>
      </c>
      <c r="X753" s="42">
        <f t="shared" si="385"/>
        <v>2.9620255426790476E-3</v>
      </c>
      <c r="Y753" s="42">
        <f t="shared" si="359"/>
        <v>2.5213341583521579E-3</v>
      </c>
      <c r="Z753" s="10">
        <f t="shared" si="386"/>
        <v>15.113033170489921</v>
      </c>
      <c r="AA753">
        <f t="shared" si="364"/>
        <v>4987047.2206479423</v>
      </c>
      <c r="AB753" s="10">
        <f t="shared" si="365"/>
        <v>4.9870472206479421</v>
      </c>
      <c r="AC753" s="10">
        <f t="shared" si="366"/>
        <v>4.8860472206479422</v>
      </c>
      <c r="AD753" s="3">
        <f t="shared" si="367"/>
        <v>708.63629015923743</v>
      </c>
      <c r="AI753" s="94">
        <f t="shared" si="368"/>
        <v>0.44358833673570419</v>
      </c>
    </row>
    <row r="754" spans="2:35">
      <c r="B754" s="39">
        <f t="shared" si="369"/>
        <v>726</v>
      </c>
      <c r="C754" s="42">
        <f t="shared" si="370"/>
        <v>4.8225899280525155</v>
      </c>
      <c r="D754" s="10">
        <f t="shared" si="371"/>
        <v>0.71741007194684059</v>
      </c>
      <c r="E754" s="40">
        <f t="shared" si="372"/>
        <v>29.645179856106317</v>
      </c>
      <c r="F754" s="40">
        <f t="shared" si="373"/>
        <v>31.08</v>
      </c>
      <c r="G754" s="3">
        <f t="shared" si="374"/>
        <v>187.81928057558505</v>
      </c>
      <c r="H754" s="3">
        <f t="shared" si="375"/>
        <v>81.256230789298584</v>
      </c>
      <c r="I754">
        <f t="shared" si="360"/>
        <v>8.1256230789298584E-5</v>
      </c>
      <c r="J754" s="4">
        <f t="shared" si="376"/>
        <v>690.23672123197537</v>
      </c>
      <c r="K754" s="40">
        <f t="shared" si="377"/>
        <v>8.494569764401124</v>
      </c>
      <c r="L754" s="40">
        <f t="shared" si="361"/>
        <v>0</v>
      </c>
      <c r="M754" s="10">
        <f t="shared" si="378"/>
        <v>4.9870472206479421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13.790884384063871</v>
      </c>
      <c r="Q754" s="42">
        <f t="shared" si="380"/>
        <v>0.35121743480416767</v>
      </c>
      <c r="R754" s="4">
        <f t="shared" si="381"/>
        <v>12852.75795950935</v>
      </c>
      <c r="S754">
        <f t="shared" si="362"/>
        <v>1.285275795950935E-5</v>
      </c>
      <c r="T754" s="41">
        <f t="shared" si="363"/>
        <v>1.6695161408237448E-4</v>
      </c>
      <c r="U754" s="42">
        <f t="shared" si="382"/>
        <v>2.3064916796237504E-2</v>
      </c>
      <c r="V754" s="42">
        <f t="shared" si="383"/>
        <v>0.44647825378156913</v>
      </c>
      <c r="W754" s="42">
        <f t="shared" si="384"/>
        <v>0.44352062156721966</v>
      </c>
      <c r="X754" s="42">
        <f t="shared" si="385"/>
        <v>2.9576322143494704E-3</v>
      </c>
      <c r="Y754" s="42">
        <f t="shared" si="359"/>
        <v>2.5227587676169812E-3</v>
      </c>
      <c r="Z754" s="10">
        <f t="shared" si="386"/>
        <v>15.110718045362795</v>
      </c>
      <c r="AA754">
        <f t="shared" si="364"/>
        <v>4986298.7401433839</v>
      </c>
      <c r="AB754" s="10">
        <f t="shared" si="365"/>
        <v>4.9862987401433836</v>
      </c>
      <c r="AC754" s="10">
        <f t="shared" si="366"/>
        <v>4.8852987401433836</v>
      </c>
      <c r="AD754" s="3">
        <f t="shared" si="367"/>
        <v>708.52773606140443</v>
      </c>
      <c r="AI754" s="94">
        <f t="shared" si="368"/>
        <v>0.44352062156721966</v>
      </c>
    </row>
    <row r="755" spans="2:35">
      <c r="B755" s="39">
        <f t="shared" si="369"/>
        <v>727</v>
      </c>
      <c r="C755" s="42">
        <f t="shared" si="370"/>
        <v>4.8292326139038275</v>
      </c>
      <c r="D755" s="10">
        <f t="shared" si="371"/>
        <v>0.7107673860955277</v>
      </c>
      <c r="E755" s="40">
        <f t="shared" si="372"/>
        <v>29.658465227808943</v>
      </c>
      <c r="F755" s="40">
        <f t="shared" si="373"/>
        <v>31.08</v>
      </c>
      <c r="G755" s="3">
        <f t="shared" si="374"/>
        <v>187.76613908877457</v>
      </c>
      <c r="H755" s="3">
        <f t="shared" si="375"/>
        <v>81.256230789298584</v>
      </c>
      <c r="I755">
        <f t="shared" si="360"/>
        <v>8.1256230789298584E-5</v>
      </c>
      <c r="J755" s="4">
        <f t="shared" si="376"/>
        <v>690.85551364344133</v>
      </c>
      <c r="K755" s="40">
        <f t="shared" si="377"/>
        <v>8.5021850870102966</v>
      </c>
      <c r="L755" s="40">
        <f t="shared" si="361"/>
        <v>0</v>
      </c>
      <c r="M755" s="10">
        <f t="shared" si="378"/>
        <v>4.9862987401433836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13.790224082982451</v>
      </c>
      <c r="Q755" s="42">
        <f t="shared" si="380"/>
        <v>0.35169913008419645</v>
      </c>
      <c r="R755" s="4">
        <f t="shared" si="381"/>
        <v>12732.933145046854</v>
      </c>
      <c r="S755">
        <f t="shared" si="362"/>
        <v>1.2732933145046854E-5</v>
      </c>
      <c r="T755" s="41">
        <f t="shared" si="363"/>
        <v>1.6707143889683698E-4</v>
      </c>
      <c r="U755" s="42">
        <f t="shared" si="382"/>
        <v>2.284988517544383E-2</v>
      </c>
      <c r="V755" s="42">
        <f t="shared" si="383"/>
        <v>0.44640591201314206</v>
      </c>
      <c r="W755" s="42">
        <f t="shared" si="384"/>
        <v>0.44345267982952841</v>
      </c>
      <c r="X755" s="42">
        <f t="shared" si="385"/>
        <v>2.9532321836136521E-3</v>
      </c>
      <c r="Y755" s="42">
        <f t="shared" si="359"/>
        <v>2.5241813256206571E-3</v>
      </c>
      <c r="Z755" s="10">
        <f t="shared" si="386"/>
        <v>15.108395200805596</v>
      </c>
      <c r="AA755">
        <f t="shared" si="364"/>
        <v>4985547.763945247</v>
      </c>
      <c r="AB755" s="10">
        <f t="shared" si="365"/>
        <v>4.985547763945247</v>
      </c>
      <c r="AC755" s="10">
        <f t="shared" si="366"/>
        <v>4.884547763945247</v>
      </c>
      <c r="AD755" s="3">
        <f t="shared" si="367"/>
        <v>708.41882000656233</v>
      </c>
      <c r="AI755" s="94">
        <f t="shared" si="368"/>
        <v>0.44345267982952841</v>
      </c>
    </row>
    <row r="756" spans="2:35">
      <c r="B756" s="39">
        <f t="shared" si="369"/>
        <v>728</v>
      </c>
      <c r="C756" s="42">
        <f t="shared" si="370"/>
        <v>4.8358752997551395</v>
      </c>
      <c r="D756" s="10">
        <f t="shared" si="371"/>
        <v>0.70412470024421481</v>
      </c>
      <c r="E756" s="40">
        <f t="shared" si="372"/>
        <v>29.671750599511569</v>
      </c>
      <c r="F756" s="40">
        <f t="shared" si="373"/>
        <v>31.08</v>
      </c>
      <c r="G756" s="3">
        <f t="shared" si="374"/>
        <v>187.71299760196408</v>
      </c>
      <c r="H756" s="3">
        <f t="shared" si="375"/>
        <v>81.256230789298584</v>
      </c>
      <c r="I756">
        <f t="shared" si="360"/>
        <v>8.1256230789298584E-5</v>
      </c>
      <c r="J756" s="4">
        <f t="shared" si="376"/>
        <v>691.47458330218865</v>
      </c>
      <c r="K756" s="40">
        <f t="shared" si="377"/>
        <v>8.5098038216320457</v>
      </c>
      <c r="L756" s="40">
        <f t="shared" si="361"/>
        <v>0</v>
      </c>
      <c r="M756" s="10">
        <f t="shared" si="378"/>
        <v>4.985547763945247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13.789561512388715</v>
      </c>
      <c r="Q756" s="42">
        <f t="shared" si="380"/>
        <v>0.3521808485090604</v>
      </c>
      <c r="R756" s="4">
        <f t="shared" si="381"/>
        <v>12613.122054763617</v>
      </c>
      <c r="S756">
        <f t="shared" si="362"/>
        <v>1.2613122054763617E-5</v>
      </c>
      <c r="T756" s="41">
        <f t="shared" si="363"/>
        <v>1.6719124998712022E-4</v>
      </c>
      <c r="U756" s="42">
        <f t="shared" si="382"/>
        <v>2.2634878183376048E-2</v>
      </c>
      <c r="V756" s="42">
        <f t="shared" si="383"/>
        <v>0.44633333700804506</v>
      </c>
      <c r="W756" s="42">
        <f t="shared" si="384"/>
        <v>0.44338451155052117</v>
      </c>
      <c r="X756" s="42">
        <f t="shared" si="385"/>
        <v>2.9488254575238959E-3</v>
      </c>
      <c r="Y756" s="42">
        <f t="shared" si="359"/>
        <v>2.5256018291752542E-3</v>
      </c>
      <c r="Z756" s="10">
        <f t="shared" si="386"/>
        <v>15.106064637771517</v>
      </c>
      <c r="AA756">
        <f t="shared" si="364"/>
        <v>4984794.2923616972</v>
      </c>
      <c r="AB756" s="10">
        <f t="shared" si="365"/>
        <v>4.9847942923616975</v>
      </c>
      <c r="AC756" s="10">
        <f t="shared" si="366"/>
        <v>4.8837942923616975</v>
      </c>
      <c r="AD756" s="3">
        <f t="shared" si="367"/>
        <v>708.30954203940496</v>
      </c>
      <c r="AI756" s="94">
        <f t="shared" si="368"/>
        <v>0.44338451155052117</v>
      </c>
    </row>
    <row r="757" spans="2:35">
      <c r="B757" s="39">
        <f t="shared" si="369"/>
        <v>729</v>
      </c>
      <c r="C757" s="42">
        <f t="shared" si="370"/>
        <v>4.8425179856064515</v>
      </c>
      <c r="D757" s="10">
        <f t="shared" si="371"/>
        <v>0.69748201439290192</v>
      </c>
      <c r="E757" s="40">
        <f t="shared" si="372"/>
        <v>29.685035971214194</v>
      </c>
      <c r="F757" s="40">
        <f t="shared" si="373"/>
        <v>31.08</v>
      </c>
      <c r="G757" s="3">
        <f t="shared" si="374"/>
        <v>187.65985611515359</v>
      </c>
      <c r="H757" s="3">
        <f t="shared" si="375"/>
        <v>81.256230789298584</v>
      </c>
      <c r="I757">
        <f t="shared" si="360"/>
        <v>8.1256230789298584E-5</v>
      </c>
      <c r="J757" s="4">
        <f t="shared" si="376"/>
        <v>692.09393020821767</v>
      </c>
      <c r="K757" s="40">
        <f t="shared" si="377"/>
        <v>8.5174259682663767</v>
      </c>
      <c r="L757" s="40">
        <f t="shared" si="361"/>
        <v>0</v>
      </c>
      <c r="M757" s="10">
        <f t="shared" si="378"/>
        <v>4.9847942923616975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13.788896671859822</v>
      </c>
      <c r="Q757" s="42">
        <f t="shared" si="380"/>
        <v>0.35266259016028823</v>
      </c>
      <c r="R757" s="4">
        <f t="shared" si="381"/>
        <v>12493.324732859619</v>
      </c>
      <c r="S757">
        <f t="shared" si="362"/>
        <v>1.249332473285962E-5</v>
      </c>
      <c r="T757" s="41">
        <f t="shared" si="363"/>
        <v>1.6731104730902422E-4</v>
      </c>
      <c r="U757" s="42">
        <f t="shared" si="382"/>
        <v>2.2419895899353229E-2</v>
      </c>
      <c r="V757" s="42">
        <f t="shared" si="383"/>
        <v>0.44626052880187195</v>
      </c>
      <c r="W757" s="42">
        <f t="shared" si="384"/>
        <v>0.44331611675817101</v>
      </c>
      <c r="X757" s="42">
        <f t="shared" si="385"/>
        <v>2.9444120437009391E-3</v>
      </c>
      <c r="Y757" s="42">
        <f t="shared" si="359"/>
        <v>2.5270202750950817E-3</v>
      </c>
      <c r="Z757" s="10">
        <f t="shared" si="386"/>
        <v>15.103726357218148</v>
      </c>
      <c r="AA757">
        <f t="shared" si="364"/>
        <v>4984038.3257023245</v>
      </c>
      <c r="AB757" s="10">
        <f t="shared" si="365"/>
        <v>4.9840383257023246</v>
      </c>
      <c r="AC757" s="10">
        <f t="shared" si="366"/>
        <v>4.8830383257023247</v>
      </c>
      <c r="AD757" s="3">
        <f t="shared" si="367"/>
        <v>708.19990220483317</v>
      </c>
      <c r="AI757" s="94">
        <f t="shared" si="368"/>
        <v>0.44331611675817101</v>
      </c>
    </row>
    <row r="758" spans="2:35">
      <c r="B758" s="39">
        <f t="shared" si="369"/>
        <v>730</v>
      </c>
      <c r="C758" s="42">
        <f t="shared" si="370"/>
        <v>4.8491606714577635</v>
      </c>
      <c r="D758" s="10">
        <f t="shared" si="371"/>
        <v>0.69083932854158903</v>
      </c>
      <c r="E758" s="40">
        <f t="shared" si="372"/>
        <v>29.69832134291682</v>
      </c>
      <c r="F758" s="40">
        <f t="shared" si="373"/>
        <v>31.08</v>
      </c>
      <c r="G758" s="3">
        <f t="shared" si="374"/>
        <v>187.6067146283431</v>
      </c>
      <c r="H758" s="3">
        <f t="shared" si="375"/>
        <v>81.256230789298584</v>
      </c>
      <c r="I758">
        <f t="shared" si="360"/>
        <v>8.1256230789298584E-5</v>
      </c>
      <c r="J758" s="4">
        <f t="shared" si="376"/>
        <v>692.71355436152828</v>
      </c>
      <c r="K758" s="40">
        <f t="shared" si="377"/>
        <v>8.5250515269132858</v>
      </c>
      <c r="L758" s="40">
        <f t="shared" si="361"/>
        <v>0</v>
      </c>
      <c r="M758" s="10">
        <f t="shared" si="378"/>
        <v>4.9840383257023246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13.788229560971704</v>
      </c>
      <c r="Q758" s="42">
        <f t="shared" si="380"/>
        <v>0.35314435511944692</v>
      </c>
      <c r="R758" s="4">
        <f t="shared" si="381"/>
        <v>12373.541223534859</v>
      </c>
      <c r="S758">
        <f t="shared" si="362"/>
        <v>1.2373541223534859E-5</v>
      </c>
      <c r="T758" s="41">
        <f t="shared" si="363"/>
        <v>1.6743083081834897E-4</v>
      </c>
      <c r="U758" s="42">
        <f t="shared" si="382"/>
        <v>2.2204938402694479E-2</v>
      </c>
      <c r="V758" s="42">
        <f t="shared" si="383"/>
        <v>0.44618748742982767</v>
      </c>
      <c r="W758" s="42">
        <f t="shared" si="384"/>
        <v>0.44324749548058034</v>
      </c>
      <c r="X758" s="42">
        <f t="shared" si="385"/>
        <v>2.9399919492473225E-3</v>
      </c>
      <c r="Y758" s="42">
        <f t="shared" si="359"/>
        <v>2.5284366601964377E-3</v>
      </c>
      <c r="Z758" s="10">
        <f t="shared" si="386"/>
        <v>15.101380360105953</v>
      </c>
      <c r="AA758">
        <f t="shared" si="364"/>
        <v>4983279.8642776469</v>
      </c>
      <c r="AB758" s="10">
        <f t="shared" si="365"/>
        <v>4.9832798642776472</v>
      </c>
      <c r="AC758" s="10">
        <f t="shared" si="366"/>
        <v>4.8822798642776473</v>
      </c>
      <c r="AD758" s="3">
        <f t="shared" si="367"/>
        <v>708.08990054788205</v>
      </c>
      <c r="AI758" s="94">
        <f t="shared" si="368"/>
        <v>0.44324749548058034</v>
      </c>
    </row>
    <row r="759" spans="2:35">
      <c r="B759" s="39">
        <f t="shared" si="369"/>
        <v>731</v>
      </c>
      <c r="C759" s="42">
        <f t="shared" si="370"/>
        <v>4.8558033573090755</v>
      </c>
      <c r="D759" s="10">
        <f t="shared" si="371"/>
        <v>0.68419664269027614</v>
      </c>
      <c r="E759" s="40">
        <f t="shared" si="372"/>
        <v>29.711606714619446</v>
      </c>
      <c r="F759" s="40">
        <f t="shared" si="373"/>
        <v>31.08</v>
      </c>
      <c r="G759" s="3">
        <f t="shared" si="374"/>
        <v>187.55357314153261</v>
      </c>
      <c r="H759" s="3">
        <f t="shared" si="375"/>
        <v>81.256230789298584</v>
      </c>
      <c r="I759">
        <f t="shared" si="360"/>
        <v>8.1256230789298584E-5</v>
      </c>
      <c r="J759" s="4">
        <f t="shared" si="376"/>
        <v>693.33345576212048</v>
      </c>
      <c r="K759" s="40">
        <f t="shared" si="377"/>
        <v>8.532680497572775</v>
      </c>
      <c r="L759" s="40">
        <f t="shared" si="361"/>
        <v>0</v>
      </c>
      <c r="M759" s="10">
        <f t="shared" si="378"/>
        <v>4.9832798642776472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13.787560179298623</v>
      </c>
      <c r="Q759" s="42">
        <f t="shared" si="380"/>
        <v>0.35362614346814153</v>
      </c>
      <c r="R759" s="4">
        <f t="shared" si="381"/>
        <v>12253.771570989335</v>
      </c>
      <c r="S759">
        <f t="shared" si="362"/>
        <v>1.2253771570989335E-5</v>
      </c>
      <c r="T759" s="41">
        <f t="shared" si="363"/>
        <v>1.675506004708945E-4</v>
      </c>
      <c r="U759" s="42">
        <f t="shared" si="382"/>
        <v>2.199000577271891E-2</v>
      </c>
      <c r="V759" s="42">
        <f t="shared" si="383"/>
        <v>0.4461142129275677</v>
      </c>
      <c r="W759" s="42">
        <f t="shared" si="384"/>
        <v>0.44317864774593585</v>
      </c>
      <c r="X759" s="42">
        <f t="shared" si="385"/>
        <v>2.9355651816318495E-3</v>
      </c>
      <c r="Y759" s="42">
        <f t="shared" si="359"/>
        <v>2.5298509812977815E-3</v>
      </c>
      <c r="Z759" s="10">
        <f t="shared" si="386"/>
        <v>15.099026647399251</v>
      </c>
      <c r="AA759">
        <f t="shared" si="364"/>
        <v>4982518.9083994292</v>
      </c>
      <c r="AB759" s="10">
        <f t="shared" si="365"/>
        <v>4.9825189083994292</v>
      </c>
      <c r="AC759" s="10">
        <f t="shared" si="366"/>
        <v>4.8815189083994293</v>
      </c>
      <c r="AD759" s="3">
        <f t="shared" si="367"/>
        <v>707.97953711376783</v>
      </c>
      <c r="AI759" s="94">
        <f t="shared" si="368"/>
        <v>0.44317864774593585</v>
      </c>
    </row>
    <row r="760" spans="2:35">
      <c r="B760" s="39">
        <f t="shared" si="369"/>
        <v>732</v>
      </c>
      <c r="C760" s="42">
        <f t="shared" si="370"/>
        <v>4.8624460431603875</v>
      </c>
      <c r="D760" s="10">
        <f t="shared" si="371"/>
        <v>0.67755395683896324</v>
      </c>
      <c r="E760" s="40">
        <f t="shared" si="372"/>
        <v>29.724892086322072</v>
      </c>
      <c r="F760" s="40">
        <f t="shared" si="373"/>
        <v>31.08</v>
      </c>
      <c r="G760" s="3">
        <f t="shared" si="374"/>
        <v>187.50043165472212</v>
      </c>
      <c r="H760" s="3">
        <f t="shared" si="375"/>
        <v>81.256230789298584</v>
      </c>
      <c r="I760">
        <f t="shared" si="360"/>
        <v>8.1256230789298584E-5</v>
      </c>
      <c r="J760" s="4">
        <f t="shared" si="376"/>
        <v>693.95363440999415</v>
      </c>
      <c r="K760" s="40">
        <f t="shared" si="377"/>
        <v>8.5403128802448407</v>
      </c>
      <c r="L760" s="40">
        <f t="shared" si="361"/>
        <v>0</v>
      </c>
      <c r="M760" s="10">
        <f t="shared" si="378"/>
        <v>4.9825189083994292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13.786888526413438</v>
      </c>
      <c r="Q760" s="42">
        <f t="shared" si="380"/>
        <v>0.35410795528801559</v>
      </c>
      <c r="R760" s="4">
        <f t="shared" si="381"/>
        <v>12134.015819423061</v>
      </c>
      <c r="S760">
        <f t="shared" si="362"/>
        <v>1.213401581942306E-5</v>
      </c>
      <c r="T760" s="41">
        <f t="shared" si="363"/>
        <v>1.6767035622246076E-4</v>
      </c>
      <c r="U760" s="42">
        <f t="shared" si="382"/>
        <v>2.1775098088745653E-2</v>
      </c>
      <c r="V760" s="42">
        <f t="shared" si="383"/>
        <v>0.44604070533062651</v>
      </c>
      <c r="W760" s="42">
        <f t="shared" si="384"/>
        <v>0.44310957358253722</v>
      </c>
      <c r="X760" s="42">
        <f t="shared" si="385"/>
        <v>2.9311317480892884E-3</v>
      </c>
      <c r="Y760" s="42">
        <f t="shared" si="359"/>
        <v>2.5312632352196191E-3</v>
      </c>
      <c r="Z760" s="10">
        <f t="shared" si="386"/>
        <v>15.096665220065516</v>
      </c>
      <c r="AA760">
        <f t="shared" si="364"/>
        <v>4981755.4583804552</v>
      </c>
      <c r="AB760" s="10">
        <f t="shared" si="365"/>
        <v>4.9817554583804551</v>
      </c>
      <c r="AC760" s="10">
        <f t="shared" si="366"/>
        <v>4.8807554583804551</v>
      </c>
      <c r="AD760" s="3">
        <f t="shared" si="367"/>
        <v>707.86881194785428</v>
      </c>
      <c r="AI760" s="94">
        <f t="shared" si="368"/>
        <v>0.44310957358253722</v>
      </c>
    </row>
    <row r="761" spans="2:35">
      <c r="B761" s="39">
        <f t="shared" si="369"/>
        <v>733</v>
      </c>
      <c r="C761" s="42">
        <f t="shared" si="370"/>
        <v>4.8690887290116995</v>
      </c>
      <c r="D761" s="10">
        <f t="shared" si="371"/>
        <v>0.67091127098765035</v>
      </c>
      <c r="E761" s="40">
        <f t="shared" si="372"/>
        <v>29.738177458024698</v>
      </c>
      <c r="F761" s="40">
        <f t="shared" si="373"/>
        <v>31.08</v>
      </c>
      <c r="G761" s="3">
        <f t="shared" si="374"/>
        <v>187.44729016791163</v>
      </c>
      <c r="H761" s="3">
        <f t="shared" si="375"/>
        <v>81.256230789298584</v>
      </c>
      <c r="I761">
        <f t="shared" si="360"/>
        <v>8.1256230789298584E-5</v>
      </c>
      <c r="J761" s="4">
        <f t="shared" si="376"/>
        <v>694.57409030514941</v>
      </c>
      <c r="K761" s="40">
        <f t="shared" si="377"/>
        <v>8.5479486749294864</v>
      </c>
      <c r="L761" s="40">
        <f t="shared" si="361"/>
        <v>0</v>
      </c>
      <c r="M761" s="10">
        <f t="shared" si="378"/>
        <v>4.9817554583804551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13.786214601887416</v>
      </c>
      <c r="Q761" s="42">
        <f t="shared" si="380"/>
        <v>0.35458979066075108</v>
      </c>
      <c r="R761" s="4">
        <f t="shared" si="381"/>
        <v>12014.27401303602</v>
      </c>
      <c r="S761">
        <f t="shared" si="362"/>
        <v>1.201427401303602E-5</v>
      </c>
      <c r="T761" s="41">
        <f t="shared" si="363"/>
        <v>1.6779009802884781E-4</v>
      </c>
      <c r="U761" s="42">
        <f t="shared" si="382"/>
        <v>2.1560215430093788E-2</v>
      </c>
      <c r="V761" s="42">
        <f t="shared" si="383"/>
        <v>0.44596696467493613</v>
      </c>
      <c r="W761" s="42">
        <f t="shared" si="384"/>
        <v>0.44304027301877685</v>
      </c>
      <c r="X761" s="42">
        <f t="shared" si="385"/>
        <v>2.9266916561592748E-3</v>
      </c>
      <c r="Y761" s="42">
        <f t="shared" si="359"/>
        <v>2.5326734187846463E-3</v>
      </c>
      <c r="Z761" s="10">
        <f t="shared" si="386"/>
        <v>15.094296079076186</v>
      </c>
      <c r="AA761">
        <f t="shared" si="364"/>
        <v>4980989.5145347929</v>
      </c>
      <c r="AB761" s="10">
        <f t="shared" si="365"/>
        <v>4.9809895145347927</v>
      </c>
      <c r="AC761" s="10">
        <f t="shared" si="366"/>
        <v>4.8799895145347927</v>
      </c>
      <c r="AD761" s="3">
        <f t="shared" si="367"/>
        <v>707.75772509569151</v>
      </c>
      <c r="AI761" s="94">
        <f t="shared" si="368"/>
        <v>0.44304027301877685</v>
      </c>
    </row>
    <row r="762" spans="2:35">
      <c r="B762" s="39">
        <f t="shared" si="369"/>
        <v>734</v>
      </c>
      <c r="C762" s="42">
        <f t="shared" si="370"/>
        <v>4.8757314148630115</v>
      </c>
      <c r="D762" s="10">
        <f t="shared" si="371"/>
        <v>0.66426858513633746</v>
      </c>
      <c r="E762" s="40">
        <f t="shared" si="372"/>
        <v>29.751462829727323</v>
      </c>
      <c r="F762" s="40">
        <f t="shared" si="373"/>
        <v>31.08</v>
      </c>
      <c r="G762" s="3">
        <f t="shared" si="374"/>
        <v>187.39414868110114</v>
      </c>
      <c r="H762" s="3">
        <f t="shared" si="375"/>
        <v>81.256230789298584</v>
      </c>
      <c r="I762">
        <f t="shared" si="360"/>
        <v>8.1256230789298584E-5</v>
      </c>
      <c r="J762" s="4">
        <f t="shared" si="376"/>
        <v>695.19482344758626</v>
      </c>
      <c r="K762" s="40">
        <f t="shared" si="377"/>
        <v>8.5555878816267121</v>
      </c>
      <c r="L762" s="40">
        <f t="shared" si="361"/>
        <v>0</v>
      </c>
      <c r="M762" s="10">
        <f t="shared" si="378"/>
        <v>4.9809895145347927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13.785538405290465</v>
      </c>
      <c r="Q762" s="42">
        <f t="shared" si="380"/>
        <v>0.3550716496680687</v>
      </c>
      <c r="R762" s="4">
        <f t="shared" si="381"/>
        <v>11894.546196028225</v>
      </c>
      <c r="S762">
        <f t="shared" si="362"/>
        <v>1.1894546196028225E-5</v>
      </c>
      <c r="T762" s="41">
        <f t="shared" si="363"/>
        <v>1.6790982584585562E-4</v>
      </c>
      <c r="U762" s="42">
        <f t="shared" si="382"/>
        <v>2.1345357876082448E-2</v>
      </c>
      <c r="V762" s="42">
        <f t="shared" si="383"/>
        <v>0.44589299099625351</v>
      </c>
      <c r="W762" s="42">
        <f t="shared" si="384"/>
        <v>0.44297074608316345</v>
      </c>
      <c r="X762" s="42">
        <f t="shared" si="385"/>
        <v>2.9222449130900663E-3</v>
      </c>
      <c r="Y762" s="42">
        <f t="shared" si="359"/>
        <v>2.534081528817607E-3</v>
      </c>
      <c r="Z762" s="10">
        <f t="shared" si="386"/>
        <v>15.091919225405794</v>
      </c>
      <c r="AA762">
        <f t="shared" si="364"/>
        <v>4980221.0771775069</v>
      </c>
      <c r="AB762" s="10">
        <f t="shared" si="365"/>
        <v>4.9802210771775073</v>
      </c>
      <c r="AC762" s="10">
        <f t="shared" si="366"/>
        <v>4.8792210771775073</v>
      </c>
      <c r="AD762" s="3">
        <f t="shared" si="367"/>
        <v>707.64627660297413</v>
      </c>
      <c r="AI762" s="94">
        <f t="shared" si="368"/>
        <v>0.44297074608316345</v>
      </c>
    </row>
    <row r="763" spans="2:35">
      <c r="B763" s="39">
        <f t="shared" si="369"/>
        <v>735</v>
      </c>
      <c r="C763" s="42">
        <f t="shared" si="370"/>
        <v>4.8823741007143235</v>
      </c>
      <c r="D763" s="10">
        <f t="shared" si="371"/>
        <v>0.65762589928502457</v>
      </c>
      <c r="E763" s="40">
        <f t="shared" si="372"/>
        <v>29.764748201429949</v>
      </c>
      <c r="F763" s="40">
        <f t="shared" si="373"/>
        <v>31.08</v>
      </c>
      <c r="G763" s="3">
        <f t="shared" si="374"/>
        <v>187.34100719429065</v>
      </c>
      <c r="H763" s="3">
        <f t="shared" si="375"/>
        <v>81.256230789298584</v>
      </c>
      <c r="I763">
        <f t="shared" si="360"/>
        <v>8.1256230789298584E-5</v>
      </c>
      <c r="J763" s="4">
        <f t="shared" si="376"/>
        <v>695.81583383730469</v>
      </c>
      <c r="K763" s="40">
        <f t="shared" si="377"/>
        <v>8.5632305003365161</v>
      </c>
      <c r="L763" s="40">
        <f t="shared" si="361"/>
        <v>0</v>
      </c>
      <c r="M763" s="10">
        <f t="shared" si="378"/>
        <v>4.9802210771775073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13.784859936190866</v>
      </c>
      <c r="Q763" s="42">
        <f t="shared" si="380"/>
        <v>0.35555353239172788</v>
      </c>
      <c r="R763" s="4">
        <f t="shared" si="381"/>
        <v>11774.832412599642</v>
      </c>
      <c r="S763">
        <f t="shared" si="362"/>
        <v>1.1774832412599642E-5</v>
      </c>
      <c r="T763" s="41">
        <f t="shared" si="363"/>
        <v>1.680295396292842E-4</v>
      </c>
      <c r="U763" s="42">
        <f t="shared" si="382"/>
        <v>2.1130525506030687E-2</v>
      </c>
      <c r="V763" s="42">
        <f t="shared" si="383"/>
        <v>0.44581878433082589</v>
      </c>
      <c r="W763" s="42">
        <f t="shared" si="384"/>
        <v>0.44290099280429651</v>
      </c>
      <c r="X763" s="42">
        <f t="shared" si="385"/>
        <v>2.9177915265293786E-3</v>
      </c>
      <c r="Y763" s="42">
        <f t="shared" si="359"/>
        <v>2.5354875621454807E-3</v>
      </c>
      <c r="Z763" s="10">
        <f t="shared" si="386"/>
        <v>15.089534660033049</v>
      </c>
      <c r="AA763">
        <f t="shared" si="364"/>
        <v>4979450.146625015</v>
      </c>
      <c r="AB763" s="10">
        <f t="shared" si="365"/>
        <v>4.9794501466250152</v>
      </c>
      <c r="AC763" s="10">
        <f t="shared" si="366"/>
        <v>4.8784501466250152</v>
      </c>
      <c r="AD763" s="3">
        <f t="shared" si="367"/>
        <v>707.53446651559318</v>
      </c>
      <c r="AI763" s="94">
        <f t="shared" si="368"/>
        <v>0.44290099280429651</v>
      </c>
    </row>
    <row r="764" spans="2:35">
      <c r="B764" s="39">
        <f t="shared" si="369"/>
        <v>736</v>
      </c>
      <c r="C764" s="42">
        <f t="shared" si="370"/>
        <v>4.8890167865656355</v>
      </c>
      <c r="D764" s="10">
        <f t="shared" si="371"/>
        <v>0.65098321343371168</v>
      </c>
      <c r="E764" s="40">
        <f t="shared" si="372"/>
        <v>29.778033573132575</v>
      </c>
      <c r="F764" s="40">
        <f t="shared" si="373"/>
        <v>31.08</v>
      </c>
      <c r="G764" s="3">
        <f t="shared" si="374"/>
        <v>187.28786570748017</v>
      </c>
      <c r="H764" s="3">
        <f t="shared" si="375"/>
        <v>81.256230789298584</v>
      </c>
      <c r="I764">
        <f t="shared" si="360"/>
        <v>8.1256230789298584E-5</v>
      </c>
      <c r="J764" s="4">
        <f t="shared" si="376"/>
        <v>696.4371214743046</v>
      </c>
      <c r="K764" s="40">
        <f t="shared" si="377"/>
        <v>8.5708765310588966</v>
      </c>
      <c r="L764" s="40">
        <f t="shared" si="361"/>
        <v>0</v>
      </c>
      <c r="M764" s="10">
        <f t="shared" si="378"/>
        <v>4.9794501466250152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13.784179194155596</v>
      </c>
      <c r="Q764" s="42">
        <f t="shared" si="380"/>
        <v>0.35603543891352707</v>
      </c>
      <c r="R764" s="4">
        <f t="shared" si="381"/>
        <v>11655.132706950304</v>
      </c>
      <c r="S764">
        <f t="shared" si="362"/>
        <v>1.1655132706950303E-5</v>
      </c>
      <c r="T764" s="41">
        <f t="shared" si="363"/>
        <v>1.6814923933493352E-4</v>
      </c>
      <c r="U764" s="42">
        <f t="shared" si="382"/>
        <v>2.0915718399257668E-2</v>
      </c>
      <c r="V764" s="42">
        <f t="shared" si="383"/>
        <v>0.44574434471448743</v>
      </c>
      <c r="W764" s="42">
        <f t="shared" si="384"/>
        <v>0.44283101321089807</v>
      </c>
      <c r="X764" s="42">
        <f t="shared" si="385"/>
        <v>2.9133315035893559E-3</v>
      </c>
      <c r="Y764" s="42">
        <f t="shared" si="359"/>
        <v>2.5368915155972232E-3</v>
      </c>
      <c r="Z764" s="10">
        <f t="shared" si="386"/>
        <v>15.087142383939266</v>
      </c>
      <c r="AA764">
        <f t="shared" si="364"/>
        <v>4978676.7231945768</v>
      </c>
      <c r="AB764" s="10">
        <f t="shared" si="365"/>
        <v>4.9786767231945772</v>
      </c>
      <c r="AC764" s="10">
        <f t="shared" si="366"/>
        <v>4.8776767231945772</v>
      </c>
      <c r="AD764" s="3">
        <f t="shared" si="367"/>
        <v>707.42229487956149</v>
      </c>
      <c r="AI764" s="94">
        <f t="shared" si="368"/>
        <v>0.44283101321089807</v>
      </c>
    </row>
    <row r="765" spans="2:35">
      <c r="B765" s="39">
        <f t="shared" si="369"/>
        <v>737</v>
      </c>
      <c r="C765" s="42">
        <f t="shared" si="370"/>
        <v>4.8956594724169475</v>
      </c>
      <c r="D765" s="10">
        <f t="shared" si="371"/>
        <v>0.64434052758239879</v>
      </c>
      <c r="E765" s="40">
        <f t="shared" si="372"/>
        <v>29.791318944835201</v>
      </c>
      <c r="F765" s="40">
        <f t="shared" si="373"/>
        <v>31.08</v>
      </c>
      <c r="G765" s="3">
        <f t="shared" si="374"/>
        <v>187.23472422066968</v>
      </c>
      <c r="H765" s="3">
        <f t="shared" si="375"/>
        <v>81.256230789298584</v>
      </c>
      <c r="I765">
        <f t="shared" si="360"/>
        <v>8.1256230789298584E-5</v>
      </c>
      <c r="J765" s="4">
        <f t="shared" si="376"/>
        <v>697.05868635858599</v>
      </c>
      <c r="K765" s="40">
        <f t="shared" si="377"/>
        <v>8.5785259737938571</v>
      </c>
      <c r="L765" s="40">
        <f t="shared" si="361"/>
        <v>0</v>
      </c>
      <c r="M765" s="10">
        <f t="shared" si="378"/>
        <v>4.9786767231945772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13.78349617874988</v>
      </c>
      <c r="Q765" s="42">
        <f t="shared" si="380"/>
        <v>0.35651736931530376</v>
      </c>
      <c r="R765" s="4">
        <f t="shared" si="381"/>
        <v>11535.447123280208</v>
      </c>
      <c r="S765">
        <f t="shared" si="362"/>
        <v>1.1535447123280207E-5</v>
      </c>
      <c r="T765" s="41">
        <f t="shared" si="363"/>
        <v>1.6826892491860363E-4</v>
      </c>
      <c r="U765" s="42">
        <f t="shared" si="382"/>
        <v>2.0700936635082497E-2</v>
      </c>
      <c r="V765" s="42">
        <f t="shared" si="383"/>
        <v>0.44566967218369363</v>
      </c>
      <c r="W765" s="42">
        <f t="shared" si="384"/>
        <v>0.44276080733176687</v>
      </c>
      <c r="X765" s="42">
        <f t="shared" si="385"/>
        <v>2.9088648519267624E-3</v>
      </c>
      <c r="Y765" s="42">
        <f t="shared" si="359"/>
        <v>2.5382933860040265E-3</v>
      </c>
      <c r="Z765" s="10">
        <f t="shared" si="386"/>
        <v>15.084742398109869</v>
      </c>
      <c r="AA765">
        <f t="shared" si="364"/>
        <v>4977900.8072047792</v>
      </c>
      <c r="AB765" s="10">
        <f t="shared" si="365"/>
        <v>4.9779008072047795</v>
      </c>
      <c r="AC765" s="10">
        <f t="shared" si="366"/>
        <v>4.8769008072047795</v>
      </c>
      <c r="AD765" s="3">
        <f t="shared" si="367"/>
        <v>707.30976174108469</v>
      </c>
      <c r="AI765" s="94">
        <f t="shared" si="368"/>
        <v>0.44276080733176687</v>
      </c>
    </row>
    <row r="766" spans="2:35">
      <c r="B766" s="39">
        <f t="shared" si="369"/>
        <v>738</v>
      </c>
      <c r="C766" s="42">
        <f t="shared" si="370"/>
        <v>4.9023021582682595</v>
      </c>
      <c r="D766" s="10">
        <f t="shared" si="371"/>
        <v>0.6376978417310859</v>
      </c>
      <c r="E766" s="40">
        <f t="shared" si="372"/>
        <v>29.804604316537826</v>
      </c>
      <c r="F766" s="40">
        <f t="shared" si="373"/>
        <v>31.08</v>
      </c>
      <c r="G766" s="3">
        <f t="shared" si="374"/>
        <v>187.18158273385919</v>
      </c>
      <c r="H766" s="3">
        <f t="shared" si="375"/>
        <v>81.256230789298584</v>
      </c>
      <c r="I766">
        <f t="shared" si="360"/>
        <v>8.1256230789298584E-5</v>
      </c>
      <c r="J766" s="4">
        <f t="shared" si="376"/>
        <v>697.68052849014919</v>
      </c>
      <c r="K766" s="40">
        <f t="shared" si="377"/>
        <v>8.5861788285413976</v>
      </c>
      <c r="L766" s="40">
        <f t="shared" si="361"/>
        <v>0</v>
      </c>
      <c r="M766" s="10">
        <f t="shared" si="378"/>
        <v>4.9779008072047795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13.782810889537597</v>
      </c>
      <c r="Q766" s="42">
        <f t="shared" si="380"/>
        <v>0.35699932367893467</v>
      </c>
      <c r="R766" s="4">
        <f t="shared" si="381"/>
        <v>11415.77570578932</v>
      </c>
      <c r="S766">
        <f t="shared" si="362"/>
        <v>1.1415775705789319E-5</v>
      </c>
      <c r="T766" s="41">
        <f t="shared" si="363"/>
        <v>1.6838859633609452E-4</v>
      </c>
      <c r="U766" s="42">
        <f t="shared" si="382"/>
        <v>2.0486180292824223E-2</v>
      </c>
      <c r="V766" s="42">
        <f t="shared" si="383"/>
        <v>0.44559476677492732</v>
      </c>
      <c r="W766" s="42">
        <f t="shared" si="384"/>
        <v>0.44269037519582166</v>
      </c>
      <c r="X766" s="42">
        <f t="shared" si="385"/>
        <v>2.9043915791056585E-3</v>
      </c>
      <c r="Y766" s="42">
        <f t="shared" si="359"/>
        <v>2.5396931701992696E-3</v>
      </c>
      <c r="Z766" s="10">
        <f t="shared" si="386"/>
        <v>15.082334703534077</v>
      </c>
      <c r="AA766">
        <f t="shared" si="364"/>
        <v>4977122.3989754375</v>
      </c>
      <c r="AB766" s="10">
        <f t="shared" si="365"/>
        <v>4.9771223989754372</v>
      </c>
      <c r="AC766" s="10">
        <f t="shared" si="366"/>
        <v>4.8761223989754372</v>
      </c>
      <c r="AD766" s="3">
        <f t="shared" si="367"/>
        <v>707.19686714654642</v>
      </c>
      <c r="AI766" s="94">
        <f t="shared" si="368"/>
        <v>0.44269037519582166</v>
      </c>
    </row>
    <row r="767" spans="2:35">
      <c r="B767" s="39">
        <f t="shared" si="369"/>
        <v>739</v>
      </c>
      <c r="C767" s="42">
        <f t="shared" si="370"/>
        <v>4.9089448441195715</v>
      </c>
      <c r="D767" s="10">
        <f t="shared" si="371"/>
        <v>0.63105515587977301</v>
      </c>
      <c r="E767" s="40">
        <f t="shared" si="372"/>
        <v>29.817889688240452</v>
      </c>
      <c r="F767" s="40">
        <f t="shared" si="373"/>
        <v>31.08</v>
      </c>
      <c r="G767" s="3">
        <f t="shared" si="374"/>
        <v>187.1284412470487</v>
      </c>
      <c r="H767" s="3">
        <f t="shared" si="375"/>
        <v>81.256230789298584</v>
      </c>
      <c r="I767">
        <f t="shared" si="360"/>
        <v>8.1256230789298584E-5</v>
      </c>
      <c r="J767" s="4">
        <f t="shared" si="376"/>
        <v>698.30264786899374</v>
      </c>
      <c r="K767" s="40">
        <f t="shared" si="377"/>
        <v>8.5938350953015163</v>
      </c>
      <c r="L767" s="40">
        <f t="shared" si="361"/>
        <v>0</v>
      </c>
      <c r="M767" s="10">
        <f t="shared" si="378"/>
        <v>4.9771223989754372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13.782123326081214</v>
      </c>
      <c r="Q767" s="42">
        <f t="shared" si="380"/>
        <v>0.35748130208633588</v>
      </c>
      <c r="R767" s="4">
        <f t="shared" si="381"/>
        <v>11296.11849867767</v>
      </c>
      <c r="S767">
        <f t="shared" si="362"/>
        <v>1.1296118498677671E-5</v>
      </c>
      <c r="T767" s="41">
        <f t="shared" si="363"/>
        <v>1.6850825354320617E-4</v>
      </c>
      <c r="U767" s="42">
        <f t="shared" si="382"/>
        <v>2.0271449451802009E-2</v>
      </c>
      <c r="V767" s="42">
        <f t="shared" si="383"/>
        <v>0.44551962852448496</v>
      </c>
      <c r="W767" s="42">
        <f t="shared" si="384"/>
        <v>0.44261971683209322</v>
      </c>
      <c r="X767" s="42">
        <f t="shared" si="385"/>
        <v>2.8999116923917323E-3</v>
      </c>
      <c r="Y767" s="42">
        <f t="shared" si="359"/>
        <v>2.5410908650183727E-3</v>
      </c>
      <c r="Z767" s="10">
        <f t="shared" si="386"/>
        <v>15.079919301204004</v>
      </c>
      <c r="AA767">
        <f t="shared" si="364"/>
        <v>4976341.4988273038</v>
      </c>
      <c r="AB767" s="10">
        <f t="shared" si="365"/>
        <v>4.9763414988273036</v>
      </c>
      <c r="AC767" s="10">
        <f t="shared" si="366"/>
        <v>4.8753414988273036</v>
      </c>
      <c r="AD767" s="3">
        <f t="shared" si="367"/>
        <v>707.08361114246611</v>
      </c>
      <c r="AI767" s="94">
        <f t="shared" si="368"/>
        <v>0.44261971683209322</v>
      </c>
    </row>
    <row r="768" spans="2:35">
      <c r="B768" s="39">
        <f t="shared" si="369"/>
        <v>740</v>
      </c>
      <c r="C768" s="42">
        <f t="shared" si="370"/>
        <v>4.9155875299708836</v>
      </c>
      <c r="D768" s="10">
        <f t="shared" si="371"/>
        <v>0.62441247002846012</v>
      </c>
      <c r="E768" s="40">
        <f t="shared" si="372"/>
        <v>29.831175059943078</v>
      </c>
      <c r="F768" s="40">
        <f t="shared" si="373"/>
        <v>31.08</v>
      </c>
      <c r="G768" s="3">
        <f t="shared" si="374"/>
        <v>187.07529976023821</v>
      </c>
      <c r="H768" s="3">
        <f t="shared" si="375"/>
        <v>81.256230789298584</v>
      </c>
      <c r="I768">
        <f t="shared" si="360"/>
        <v>8.1256230789298584E-5</v>
      </c>
      <c r="J768" s="4">
        <f t="shared" si="376"/>
        <v>698.92504449512001</v>
      </c>
      <c r="K768" s="40">
        <f t="shared" si="377"/>
        <v>8.6014947740742134</v>
      </c>
      <c r="L768" s="40">
        <f t="shared" si="361"/>
        <v>0</v>
      </c>
      <c r="M768" s="10">
        <f t="shared" si="378"/>
        <v>4.9763414988273036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13.78143348794152</v>
      </c>
      <c r="Q768" s="42">
        <f t="shared" si="380"/>
        <v>0.35796330461946307</v>
      </c>
      <c r="R768" s="4">
        <f t="shared" si="381"/>
        <v>11176.475546145239</v>
      </c>
      <c r="S768">
        <f t="shared" si="362"/>
        <v>1.1176475546145239E-5</v>
      </c>
      <c r="T768" s="41">
        <f t="shared" si="363"/>
        <v>1.6862789649573859E-4</v>
      </c>
      <c r="U768" s="42">
        <f t="shared" si="382"/>
        <v>2.0056744191334935E-2</v>
      </c>
      <c r="V768" s="42">
        <f t="shared" si="383"/>
        <v>0.44544425746911542</v>
      </c>
      <c r="W768" s="42">
        <f t="shared" si="384"/>
        <v>0.44254883226969727</v>
      </c>
      <c r="X768" s="42">
        <f t="shared" si="385"/>
        <v>2.8954251994181557E-3</v>
      </c>
      <c r="Y768" s="42">
        <f t="shared" si="359"/>
        <v>2.5424864672989726E-3</v>
      </c>
      <c r="Z768" s="10">
        <f t="shared" si="386"/>
        <v>15.077496192115662</v>
      </c>
      <c r="AA768">
        <f t="shared" si="364"/>
        <v>4975558.1070823865</v>
      </c>
      <c r="AB768" s="10">
        <f t="shared" si="365"/>
        <v>4.9755581070823869</v>
      </c>
      <c r="AC768" s="10">
        <f t="shared" si="366"/>
        <v>4.8745581070823869</v>
      </c>
      <c r="AD768" s="3">
        <f t="shared" si="367"/>
        <v>706.9699937755455</v>
      </c>
      <c r="AI768" s="94">
        <f t="shared" si="368"/>
        <v>0.44254883226969727</v>
      </c>
    </row>
    <row r="769" spans="2:35">
      <c r="B769" s="39">
        <f t="shared" si="369"/>
        <v>741</v>
      </c>
      <c r="C769" s="42">
        <f t="shared" si="370"/>
        <v>4.9222302158221956</v>
      </c>
      <c r="D769" s="10">
        <f t="shared" si="371"/>
        <v>0.61776978417714723</v>
      </c>
      <c r="E769" s="40">
        <f t="shared" si="372"/>
        <v>29.844460431645704</v>
      </c>
      <c r="F769" s="40">
        <f t="shared" si="373"/>
        <v>31.08</v>
      </c>
      <c r="G769" s="3">
        <f t="shared" si="374"/>
        <v>187.02215827342772</v>
      </c>
      <c r="H769" s="3">
        <f t="shared" si="375"/>
        <v>81.256230789298584</v>
      </c>
      <c r="I769">
        <f t="shared" si="360"/>
        <v>8.1256230789298584E-5</v>
      </c>
      <c r="J769" s="4">
        <f t="shared" si="376"/>
        <v>699.54771836852763</v>
      </c>
      <c r="K769" s="40">
        <f t="shared" si="377"/>
        <v>8.6091578648594886</v>
      </c>
      <c r="L769" s="40">
        <f t="shared" si="361"/>
        <v>0</v>
      </c>
      <c r="M769" s="10">
        <f t="shared" si="378"/>
        <v>4.9755581070823869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13.780741374677897</v>
      </c>
      <c r="Q769" s="42">
        <f t="shared" si="380"/>
        <v>0.35844533136031159</v>
      </c>
      <c r="R769" s="4">
        <f t="shared" si="381"/>
        <v>11056.846892392045</v>
      </c>
      <c r="S769">
        <f t="shared" si="362"/>
        <v>1.1056846892392044E-5</v>
      </c>
      <c r="T769" s="41">
        <f t="shared" si="363"/>
        <v>1.6874752514949178E-4</v>
      </c>
      <c r="U769" s="42">
        <f t="shared" si="382"/>
        <v>1.9842064590742142E-2</v>
      </c>
      <c r="V769" s="42">
        <f t="shared" si="383"/>
        <v>0.44536865364541772</v>
      </c>
      <c r="W769" s="42">
        <f t="shared" si="384"/>
        <v>0.44247772153786308</v>
      </c>
      <c r="X769" s="42">
        <f t="shared" si="385"/>
        <v>2.8909321075546446E-3</v>
      </c>
      <c r="Y769" s="42">
        <f t="shared" si="359"/>
        <v>2.5438799738807913E-3</v>
      </c>
      <c r="Z769" s="10">
        <f t="shared" si="386"/>
        <v>15.075065377268158</v>
      </c>
      <c r="AA769">
        <f t="shared" si="364"/>
        <v>4974772.2240636982</v>
      </c>
      <c r="AB769" s="10">
        <f t="shared" si="365"/>
        <v>4.974772224063698</v>
      </c>
      <c r="AC769" s="10">
        <f t="shared" si="366"/>
        <v>4.873772224063698</v>
      </c>
      <c r="AD769" s="3">
        <f t="shared" si="367"/>
        <v>706.85601509263211</v>
      </c>
      <c r="AI769" s="94">
        <f t="shared" si="368"/>
        <v>0.44247772153786308</v>
      </c>
    </row>
    <row r="770" spans="2:35">
      <c r="B770" s="39">
        <f t="shared" si="369"/>
        <v>742</v>
      </c>
      <c r="C770" s="42">
        <f t="shared" si="370"/>
        <v>4.9288729016735076</v>
      </c>
      <c r="D770" s="10">
        <f t="shared" si="371"/>
        <v>0.61112709832583434</v>
      </c>
      <c r="E770" s="40">
        <f t="shared" si="372"/>
        <v>29.85774580334833</v>
      </c>
      <c r="F770" s="40">
        <f t="shared" si="373"/>
        <v>31.08</v>
      </c>
      <c r="G770" s="3">
        <f t="shared" si="374"/>
        <v>186.96901678661723</v>
      </c>
      <c r="H770" s="3">
        <f t="shared" si="375"/>
        <v>81.256230789298584</v>
      </c>
      <c r="I770">
        <f t="shared" si="360"/>
        <v>8.1256230789298584E-5</v>
      </c>
      <c r="J770" s="4">
        <f t="shared" si="376"/>
        <v>700.17066948921706</v>
      </c>
      <c r="K770" s="40">
        <f t="shared" si="377"/>
        <v>8.6168243676573457</v>
      </c>
      <c r="L770" s="40">
        <f t="shared" si="361"/>
        <v>0</v>
      </c>
      <c r="M770" s="10">
        <f t="shared" si="378"/>
        <v>4.974772224063698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13.780046985848102</v>
      </c>
      <c r="Q770" s="42">
        <f t="shared" si="380"/>
        <v>0.35892738239091648</v>
      </c>
      <c r="R770" s="4">
        <f t="shared" si="381"/>
        <v>10937.232581618051</v>
      </c>
      <c r="S770">
        <f t="shared" si="362"/>
        <v>1.0937232581618052E-5</v>
      </c>
      <c r="T770" s="41">
        <f t="shared" si="363"/>
        <v>1.6886713946026577E-4</v>
      </c>
      <c r="U770" s="42">
        <f t="shared" si="382"/>
        <v>1.9627410729342671E-2</v>
      </c>
      <c r="V770" s="42">
        <f t="shared" si="383"/>
        <v>0.44529281709058421</v>
      </c>
      <c r="W770" s="42">
        <f t="shared" si="384"/>
        <v>0.4424063846659117</v>
      </c>
      <c r="X770" s="42">
        <f t="shared" si="385"/>
        <v>2.8864324246725137E-3</v>
      </c>
      <c r="Y770" s="42">
        <f t="shared" si="359"/>
        <v>2.5452713816058762E-3</v>
      </c>
      <c r="Z770" s="10">
        <f t="shared" si="386"/>
        <v>15.072626857665078</v>
      </c>
      <c r="AA770">
        <f t="shared" si="364"/>
        <v>4973983.8500956986</v>
      </c>
      <c r="AB770" s="10">
        <f t="shared" si="365"/>
        <v>4.9739838500956983</v>
      </c>
      <c r="AC770" s="10">
        <f t="shared" si="366"/>
        <v>4.8729838500956983</v>
      </c>
      <c r="AD770" s="3">
        <f t="shared" si="367"/>
        <v>706.74167514078295</v>
      </c>
      <c r="AI770" s="94">
        <f t="shared" si="368"/>
        <v>0.4424063846659117</v>
      </c>
    </row>
    <row r="771" spans="2:35">
      <c r="B771" s="39">
        <f t="shared" si="369"/>
        <v>743</v>
      </c>
      <c r="C771" s="42">
        <f t="shared" si="370"/>
        <v>4.9355155875248196</v>
      </c>
      <c r="D771" s="10">
        <f t="shared" si="371"/>
        <v>0.60448441247452145</v>
      </c>
      <c r="E771" s="40">
        <f t="shared" si="372"/>
        <v>29.871031175050955</v>
      </c>
      <c r="F771" s="40">
        <f t="shared" si="373"/>
        <v>31.08</v>
      </c>
      <c r="G771" s="3">
        <f t="shared" si="374"/>
        <v>186.91587529980674</v>
      </c>
      <c r="H771" s="3">
        <f t="shared" si="375"/>
        <v>81.256230789298584</v>
      </c>
      <c r="I771">
        <f t="shared" si="360"/>
        <v>8.1256230789298584E-5</v>
      </c>
      <c r="J771" s="4">
        <f t="shared" si="376"/>
        <v>700.79389785718786</v>
      </c>
      <c r="K771" s="40">
        <f t="shared" si="377"/>
        <v>8.6244942824677775</v>
      </c>
      <c r="L771" s="40">
        <f t="shared" si="361"/>
        <v>0</v>
      </c>
      <c r="M771" s="10">
        <f t="shared" si="378"/>
        <v>4.9739838500956983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13.779350321008668</v>
      </c>
      <c r="Q771" s="42">
        <f t="shared" si="380"/>
        <v>0.35940945779335287</v>
      </c>
      <c r="R771" s="4">
        <f t="shared" si="381"/>
        <v>10817.632658023287</v>
      </c>
      <c r="S771">
        <f t="shared" si="362"/>
        <v>1.0817632658023287E-5</v>
      </c>
      <c r="T771" s="41">
        <f t="shared" si="363"/>
        <v>1.6898673938386055E-4</v>
      </c>
      <c r="U771" s="42">
        <f t="shared" si="382"/>
        <v>1.9412782686455687E-2</v>
      </c>
      <c r="V771" s="42">
        <f t="shared" si="383"/>
        <v>0.44521674784123549</v>
      </c>
      <c r="W771" s="42">
        <f t="shared" si="384"/>
        <v>0.44233482168329524</v>
      </c>
      <c r="X771" s="42">
        <f t="shared" si="385"/>
        <v>2.8819261579402511E-3</v>
      </c>
      <c r="Y771" s="42">
        <f t="shared" si="359"/>
        <v>2.5466606873182571E-3</v>
      </c>
      <c r="Z771" s="10">
        <f t="shared" si="386"/>
        <v>15.070180634312431</v>
      </c>
      <c r="AA771">
        <f t="shared" si="364"/>
        <v>4973192.9855036307</v>
      </c>
      <c r="AB771" s="10">
        <f t="shared" si="365"/>
        <v>4.9731929855036308</v>
      </c>
      <c r="AC771" s="10">
        <f t="shared" si="366"/>
        <v>4.8721929855036308</v>
      </c>
      <c r="AD771" s="3">
        <f t="shared" si="367"/>
        <v>706.62697396716908</v>
      </c>
      <c r="AI771" s="94">
        <f t="shared" si="368"/>
        <v>0.44233482168329524</v>
      </c>
    </row>
    <row r="772" spans="2:35">
      <c r="B772" s="39">
        <f t="shared" si="369"/>
        <v>744</v>
      </c>
      <c r="C772" s="42">
        <f t="shared" si="370"/>
        <v>4.9421582733761316</v>
      </c>
      <c r="D772" s="10">
        <f t="shared" si="371"/>
        <v>0.59784172662320856</v>
      </c>
      <c r="E772" s="40">
        <f t="shared" si="372"/>
        <v>29.884316546753581</v>
      </c>
      <c r="F772" s="40">
        <f t="shared" si="373"/>
        <v>31.08</v>
      </c>
      <c r="G772" s="3">
        <f t="shared" si="374"/>
        <v>186.86273381299625</v>
      </c>
      <c r="H772" s="3">
        <f t="shared" si="375"/>
        <v>81.256230789298584</v>
      </c>
      <c r="I772">
        <f t="shared" si="360"/>
        <v>8.1256230789298584E-5</v>
      </c>
      <c r="J772" s="4">
        <f t="shared" si="376"/>
        <v>701.41740347244024</v>
      </c>
      <c r="K772" s="40">
        <f t="shared" si="377"/>
        <v>8.6321676092907893</v>
      </c>
      <c r="L772" s="40">
        <f t="shared" si="361"/>
        <v>0</v>
      </c>
      <c r="M772" s="10">
        <f t="shared" si="378"/>
        <v>4.9731929855036308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13.778651379714296</v>
      </c>
      <c r="Q772" s="42">
        <f t="shared" si="380"/>
        <v>0.3598915576497359</v>
      </c>
      <c r="R772" s="4">
        <f t="shared" si="381"/>
        <v>10698.047165807753</v>
      </c>
      <c r="S772">
        <f t="shared" si="362"/>
        <v>1.0698047165807753E-5</v>
      </c>
      <c r="T772" s="41">
        <f t="shared" si="363"/>
        <v>1.6910632487607608E-4</v>
      </c>
      <c r="U772" s="42">
        <f t="shared" si="382"/>
        <v>1.9198180541400302E-2</v>
      </c>
      <c r="V772" s="42">
        <f t="shared" si="383"/>
        <v>0.44514044593467339</v>
      </c>
      <c r="W772" s="42">
        <f t="shared" si="384"/>
        <v>0.44226303261953687</v>
      </c>
      <c r="X772" s="42">
        <f t="shared" si="385"/>
        <v>2.8774133151365233E-3</v>
      </c>
      <c r="Y772" s="42">
        <f t="shared" si="359"/>
        <v>2.5480478878642391E-3</v>
      </c>
      <c r="Z772" s="10">
        <f t="shared" si="386"/>
        <v>15.06772670822035</v>
      </c>
      <c r="AA772">
        <f t="shared" si="364"/>
        <v>4972399.6306140712</v>
      </c>
      <c r="AB772" s="10">
        <f t="shared" si="365"/>
        <v>4.9723996306140714</v>
      </c>
      <c r="AC772" s="10">
        <f t="shared" si="366"/>
        <v>4.8713996306140714</v>
      </c>
      <c r="AD772" s="3">
        <f t="shared" si="367"/>
        <v>706.5119116191546</v>
      </c>
      <c r="AI772" s="94">
        <f t="shared" si="368"/>
        <v>0.44226303261953687</v>
      </c>
    </row>
    <row r="773" spans="2:35">
      <c r="B773" s="39">
        <f t="shared" si="369"/>
        <v>745</v>
      </c>
      <c r="C773" s="42">
        <f t="shared" si="370"/>
        <v>4.9488009592274436</v>
      </c>
      <c r="D773" s="10">
        <f t="shared" si="371"/>
        <v>0.59119904077189567</v>
      </c>
      <c r="E773" s="40">
        <f t="shared" si="372"/>
        <v>29.897601918456207</v>
      </c>
      <c r="F773" s="40">
        <f t="shared" si="373"/>
        <v>31.08</v>
      </c>
      <c r="G773" s="3">
        <f t="shared" si="374"/>
        <v>186.80959232618576</v>
      </c>
      <c r="H773" s="3">
        <f t="shared" si="375"/>
        <v>81.256230789298584</v>
      </c>
      <c r="I773">
        <f t="shared" si="360"/>
        <v>8.1256230789298584E-5</v>
      </c>
      <c r="J773" s="4">
        <f t="shared" si="376"/>
        <v>702.04118633497433</v>
      </c>
      <c r="K773" s="40">
        <f t="shared" si="377"/>
        <v>8.6398443481263829</v>
      </c>
      <c r="L773" s="40">
        <f t="shared" si="361"/>
        <v>0</v>
      </c>
      <c r="M773" s="10">
        <f t="shared" si="378"/>
        <v>4.9723996306140714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13.77795016151835</v>
      </c>
      <c r="Q773" s="42">
        <f t="shared" si="380"/>
        <v>0.36037368204222098</v>
      </c>
      <c r="R773" s="4">
        <f t="shared" si="381"/>
        <v>10578.476149171416</v>
      </c>
      <c r="S773">
        <f t="shared" si="362"/>
        <v>1.0578476149171416E-5</v>
      </c>
      <c r="T773" s="41">
        <f t="shared" si="363"/>
        <v>1.6922589589271243E-4</v>
      </c>
      <c r="U773" s="42">
        <f t="shared" si="382"/>
        <v>1.8983604373495565E-2</v>
      </c>
      <c r="V773" s="42">
        <f t="shared" si="383"/>
        <v>0.44506391140825741</v>
      </c>
      <c r="W773" s="42">
        <f t="shared" si="384"/>
        <v>0.44219101750428091</v>
      </c>
      <c r="X773" s="42">
        <f t="shared" si="385"/>
        <v>2.8728939039764922E-3</v>
      </c>
      <c r="Y773" s="42">
        <f t="shared" si="359"/>
        <v>2.5494329800923679E-3</v>
      </c>
      <c r="Z773" s="10">
        <f t="shared" si="386"/>
        <v>15.065265080402845</v>
      </c>
      <c r="AA773">
        <f t="shared" si="364"/>
        <v>4971603.7857548492</v>
      </c>
      <c r="AB773" s="10">
        <f t="shared" si="365"/>
        <v>4.9716037857548496</v>
      </c>
      <c r="AC773" s="10">
        <f t="shared" si="366"/>
        <v>4.8706037857548496</v>
      </c>
      <c r="AD773" s="3">
        <f t="shared" si="367"/>
        <v>706.39648814428563</v>
      </c>
      <c r="AI773" s="94">
        <f t="shared" si="368"/>
        <v>0.44219101750428091</v>
      </c>
    </row>
    <row r="774" spans="2:35">
      <c r="B774" s="39">
        <f t="shared" si="369"/>
        <v>746</v>
      </c>
      <c r="C774" s="42">
        <f t="shared" si="370"/>
        <v>4.9554436450787556</v>
      </c>
      <c r="D774" s="10">
        <f t="shared" si="371"/>
        <v>0.58455635492058278</v>
      </c>
      <c r="E774" s="40">
        <f t="shared" si="372"/>
        <v>29.910887290158833</v>
      </c>
      <c r="F774" s="40">
        <f t="shared" si="373"/>
        <v>31.08</v>
      </c>
      <c r="G774" s="3">
        <f t="shared" si="374"/>
        <v>186.75645083937528</v>
      </c>
      <c r="H774" s="3">
        <f t="shared" si="375"/>
        <v>81.256230789298584</v>
      </c>
      <c r="I774">
        <f t="shared" si="360"/>
        <v>8.1256230789298584E-5</v>
      </c>
      <c r="J774" s="4">
        <f t="shared" si="376"/>
        <v>702.66524644478989</v>
      </c>
      <c r="K774" s="40">
        <f t="shared" si="377"/>
        <v>8.647524498974553</v>
      </c>
      <c r="L774" s="40">
        <f t="shared" si="361"/>
        <v>0</v>
      </c>
      <c r="M774" s="10">
        <f t="shared" si="378"/>
        <v>4.9716037857548496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13.777246665972788</v>
      </c>
      <c r="Q774" s="42">
        <f t="shared" si="380"/>
        <v>0.36085583105300395</v>
      </c>
      <c r="R774" s="4">
        <f t="shared" si="381"/>
        <v>10458.919652314302</v>
      </c>
      <c r="S774">
        <f t="shared" si="362"/>
        <v>1.0458919652314302E-5</v>
      </c>
      <c r="T774" s="41">
        <f t="shared" si="363"/>
        <v>1.6934545238956954E-4</v>
      </c>
      <c r="U774" s="42">
        <f t="shared" si="382"/>
        <v>1.8769054262060627E-2</v>
      </c>
      <c r="V774" s="42">
        <f t="shared" si="383"/>
        <v>0.44498714429907393</v>
      </c>
      <c r="W774" s="42">
        <f t="shared" si="384"/>
        <v>0.44211877636728547</v>
      </c>
      <c r="X774" s="42">
        <f t="shared" si="385"/>
        <v>2.8683679317884625E-3</v>
      </c>
      <c r="Y774" s="42">
        <f t="shared" si="359"/>
        <v>2.5508159608532413E-3</v>
      </c>
      <c r="Z774" s="10">
        <f t="shared" si="386"/>
        <v>15.062795751876672</v>
      </c>
      <c r="AA774">
        <f t="shared" si="364"/>
        <v>4970805.4512546817</v>
      </c>
      <c r="AB774" s="10">
        <f t="shared" si="365"/>
        <v>4.970805451254682</v>
      </c>
      <c r="AC774" s="10">
        <f t="shared" si="366"/>
        <v>4.869805451254682</v>
      </c>
      <c r="AD774" s="3">
        <f t="shared" si="367"/>
        <v>706.28070359023661</v>
      </c>
      <c r="AI774" s="94">
        <f t="shared" si="368"/>
        <v>0.44211877636728547</v>
      </c>
    </row>
    <row r="775" spans="2:35">
      <c r="B775" s="39">
        <f t="shared" si="369"/>
        <v>747</v>
      </c>
      <c r="C775" s="42">
        <f t="shared" si="370"/>
        <v>4.9620863309300676</v>
      </c>
      <c r="D775" s="10">
        <f t="shared" si="371"/>
        <v>0.57791366906926989</v>
      </c>
      <c r="E775" s="40">
        <f t="shared" si="372"/>
        <v>29.924172661861459</v>
      </c>
      <c r="F775" s="40">
        <f t="shared" si="373"/>
        <v>31.08</v>
      </c>
      <c r="G775" s="3">
        <f t="shared" si="374"/>
        <v>186.70330935256479</v>
      </c>
      <c r="H775" s="3">
        <f t="shared" si="375"/>
        <v>81.256230789298584</v>
      </c>
      <c r="I775">
        <f t="shared" si="360"/>
        <v>8.1256230789298584E-5</v>
      </c>
      <c r="J775" s="4">
        <f t="shared" si="376"/>
        <v>703.28958380188703</v>
      </c>
      <c r="K775" s="40">
        <f t="shared" si="377"/>
        <v>8.6552080618353031</v>
      </c>
      <c r="L775" s="40">
        <f t="shared" si="361"/>
        <v>0</v>
      </c>
      <c r="M775" s="10">
        <f t="shared" si="378"/>
        <v>4.970805451254682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13.776540892627827</v>
      </c>
      <c r="Q775" s="42">
        <f t="shared" si="380"/>
        <v>0.36133800476432121</v>
      </c>
      <c r="R775" s="4">
        <f t="shared" si="381"/>
        <v>10339.377719436399</v>
      </c>
      <c r="S775">
        <f t="shared" si="362"/>
        <v>1.0339377719436399E-5</v>
      </c>
      <c r="T775" s="41">
        <f t="shared" si="363"/>
        <v>1.6946499432244743E-4</v>
      </c>
      <c r="U775" s="42">
        <f t="shared" si="382"/>
        <v>1.855453028641459E-2</v>
      </c>
      <c r="V775" s="42">
        <f t="shared" si="383"/>
        <v>0.44491014464470935</v>
      </c>
      <c r="W775" s="42">
        <f t="shared" si="384"/>
        <v>0.442046309238389</v>
      </c>
      <c r="X775" s="42">
        <f t="shared" si="385"/>
        <v>2.8638354063203475E-3</v>
      </c>
      <c r="Y775" s="42">
        <f t="shared" si="359"/>
        <v>2.5521968269997084E-3</v>
      </c>
      <c r="Z775" s="10">
        <f t="shared" si="386"/>
        <v>15.060318723662466</v>
      </c>
      <c r="AA775">
        <f t="shared" si="364"/>
        <v>4970004.6274435408</v>
      </c>
      <c r="AB775" s="10">
        <f t="shared" si="365"/>
        <v>4.970004627443541</v>
      </c>
      <c r="AC775" s="10">
        <f t="shared" si="366"/>
        <v>4.869004627443541</v>
      </c>
      <c r="AD775" s="3">
        <f t="shared" si="367"/>
        <v>706.16455800486449</v>
      </c>
      <c r="AI775" s="94">
        <f t="shared" si="368"/>
        <v>0.442046309238389</v>
      </c>
    </row>
    <row r="776" spans="2:35">
      <c r="B776" s="39">
        <f t="shared" si="369"/>
        <v>748</v>
      </c>
      <c r="C776" s="42">
        <f t="shared" si="370"/>
        <v>4.9687290167813796</v>
      </c>
      <c r="D776" s="10">
        <f t="shared" si="371"/>
        <v>0.571270983217957</v>
      </c>
      <c r="E776" s="40">
        <f t="shared" si="372"/>
        <v>29.937458033564084</v>
      </c>
      <c r="F776" s="40">
        <f t="shared" si="373"/>
        <v>31.08</v>
      </c>
      <c r="G776" s="3">
        <f t="shared" si="374"/>
        <v>186.6501678657543</v>
      </c>
      <c r="H776" s="3">
        <f t="shared" si="375"/>
        <v>81.256230789298584</v>
      </c>
      <c r="I776">
        <f t="shared" si="360"/>
        <v>8.1256230789298584E-5</v>
      </c>
      <c r="J776" s="4">
        <f t="shared" si="376"/>
        <v>703.91419840626565</v>
      </c>
      <c r="K776" s="40">
        <f t="shared" si="377"/>
        <v>8.6628950367086297</v>
      </c>
      <c r="L776" s="40">
        <f t="shared" si="361"/>
        <v>0</v>
      </c>
      <c r="M776" s="10">
        <f t="shared" si="378"/>
        <v>4.970004627443541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13.775832841032271</v>
      </c>
      <c r="Q776" s="42">
        <f t="shared" si="380"/>
        <v>0.36182020325844971</v>
      </c>
      <c r="R776" s="4">
        <f t="shared" si="381"/>
        <v>10219.850394737719</v>
      </c>
      <c r="S776">
        <f t="shared" si="362"/>
        <v>1.021985039473772E-5</v>
      </c>
      <c r="T776" s="41">
        <f t="shared" si="363"/>
        <v>1.6958452164714613E-4</v>
      </c>
      <c r="U776" s="42">
        <f t="shared" si="382"/>
        <v>1.8340032525876574E-2</v>
      </c>
      <c r="V776" s="42">
        <f t="shared" si="383"/>
        <v>0.44483291248282536</v>
      </c>
      <c r="W776" s="42">
        <f t="shared" si="384"/>
        <v>0.4419736161475441</v>
      </c>
      <c r="X776" s="42">
        <f t="shared" si="385"/>
        <v>2.8592963352812584E-3</v>
      </c>
      <c r="Y776" s="42">
        <f t="shared" si="359"/>
        <v>2.5535755753868482E-3</v>
      </c>
      <c r="Z776" s="10">
        <f t="shared" si="386"/>
        <v>15.057833996784584</v>
      </c>
      <c r="AA776">
        <f t="shared" si="364"/>
        <v>4969201.3146526013</v>
      </c>
      <c r="AB776" s="10">
        <f t="shared" si="365"/>
        <v>4.9692013146526008</v>
      </c>
      <c r="AC776" s="10">
        <f t="shared" si="366"/>
        <v>4.8682013146526009</v>
      </c>
      <c r="AD776" s="3">
        <f t="shared" si="367"/>
        <v>706.04805143620035</v>
      </c>
      <c r="AI776" s="94">
        <f t="shared" si="368"/>
        <v>0.4419736161475441</v>
      </c>
    </row>
    <row r="777" spans="2:35">
      <c r="B777" s="39">
        <f t="shared" si="369"/>
        <v>749</v>
      </c>
      <c r="C777" s="42">
        <f t="shared" si="370"/>
        <v>4.9753717026326916</v>
      </c>
      <c r="D777" s="10">
        <f t="shared" si="371"/>
        <v>0.56462829736664411</v>
      </c>
      <c r="E777" s="40">
        <f t="shared" si="372"/>
        <v>29.95074340526671</v>
      </c>
      <c r="F777" s="40">
        <f t="shared" si="373"/>
        <v>31.08</v>
      </c>
      <c r="G777" s="3">
        <f t="shared" si="374"/>
        <v>186.59702637894381</v>
      </c>
      <c r="H777" s="3">
        <f t="shared" si="375"/>
        <v>81.256230789298584</v>
      </c>
      <c r="I777">
        <f t="shared" si="360"/>
        <v>8.1256230789298584E-5</v>
      </c>
      <c r="J777" s="4">
        <f t="shared" si="376"/>
        <v>704.53909025792598</v>
      </c>
      <c r="K777" s="40">
        <f t="shared" si="377"/>
        <v>8.6705854235945381</v>
      </c>
      <c r="L777" s="40">
        <f t="shared" si="361"/>
        <v>0</v>
      </c>
      <c r="M777" s="10">
        <f t="shared" si="378"/>
        <v>4.9692013146526008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13.775122510733468</v>
      </c>
      <c r="Q777" s="42">
        <f t="shared" si="380"/>
        <v>0.3623024266177074</v>
      </c>
      <c r="R777" s="4">
        <f t="shared" si="381"/>
        <v>10100.337722418226</v>
      </c>
      <c r="S777">
        <f t="shared" si="362"/>
        <v>1.0100337722418226E-5</v>
      </c>
      <c r="T777" s="41">
        <f t="shared" si="363"/>
        <v>1.697040343194656E-4</v>
      </c>
      <c r="U777" s="42">
        <f t="shared" si="382"/>
        <v>1.8125561059765628E-2</v>
      </c>
      <c r="V777" s="42">
        <f t="shared" si="383"/>
        <v>0.44475544785116861</v>
      </c>
      <c r="W777" s="42">
        <f t="shared" si="384"/>
        <v>0.44190069712481239</v>
      </c>
      <c r="X777" s="42">
        <f t="shared" si="385"/>
        <v>2.8547507263562144E-3</v>
      </c>
      <c r="Y777" s="42">
        <f t="shared" si="359"/>
        <v>2.554952202871955E-3</v>
      </c>
      <c r="Z777" s="10">
        <f t="shared" si="386"/>
        <v>15.055341572271001</v>
      </c>
      <c r="AA777">
        <f t="shared" si="364"/>
        <v>4968395.5132142082</v>
      </c>
      <c r="AB777" s="10">
        <f t="shared" si="365"/>
        <v>4.9683955132142081</v>
      </c>
      <c r="AC777" s="10">
        <f t="shared" si="366"/>
        <v>4.8673955132142082</v>
      </c>
      <c r="AD777" s="3">
        <f t="shared" si="367"/>
        <v>705.93118393244504</v>
      </c>
      <c r="AI777" s="94">
        <f t="shared" si="368"/>
        <v>0.44190069712481239</v>
      </c>
    </row>
    <row r="778" spans="2:35">
      <c r="B778" s="39">
        <f t="shared" si="369"/>
        <v>750</v>
      </c>
      <c r="C778" s="42">
        <f t="shared" si="370"/>
        <v>4.9820143884840036</v>
      </c>
      <c r="D778" s="10">
        <f t="shared" si="371"/>
        <v>0.55798561151533121</v>
      </c>
      <c r="E778" s="40">
        <f t="shared" si="372"/>
        <v>29.964028776969336</v>
      </c>
      <c r="F778" s="40">
        <f t="shared" si="373"/>
        <v>31.08</v>
      </c>
      <c r="G778" s="3">
        <f t="shared" si="374"/>
        <v>186.54388489213332</v>
      </c>
      <c r="H778" s="3">
        <f t="shared" si="375"/>
        <v>81.256230789298584</v>
      </c>
      <c r="I778">
        <f t="shared" si="360"/>
        <v>8.1256230789298584E-5</v>
      </c>
      <c r="J778" s="4">
        <f t="shared" si="376"/>
        <v>705.16425935686766</v>
      </c>
      <c r="K778" s="40">
        <f t="shared" si="377"/>
        <v>8.6782792224930212</v>
      </c>
      <c r="L778" s="40">
        <f t="shared" si="361"/>
        <v>0</v>
      </c>
      <c r="M778" s="10">
        <f t="shared" si="378"/>
        <v>4.9683955132142081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13.774409901277274</v>
      </c>
      <c r="Q778" s="42">
        <f t="shared" si="380"/>
        <v>0.3627846749244531</v>
      </c>
      <c r="R778" s="4">
        <f t="shared" si="381"/>
        <v>9980.8397466779697</v>
      </c>
      <c r="S778">
        <f t="shared" si="362"/>
        <v>9.9808397466779704E-6</v>
      </c>
      <c r="T778" s="41">
        <f t="shared" si="363"/>
        <v>1.6982353229520587E-4</v>
      </c>
      <c r="U778" s="42">
        <f t="shared" si="382"/>
        <v>1.7911115967400949E-2</v>
      </c>
      <c r="V778" s="42">
        <f t="shared" si="383"/>
        <v>0.44467775078733307</v>
      </c>
      <c r="W778" s="42">
        <f t="shared" si="384"/>
        <v>0.44182755220036196</v>
      </c>
      <c r="X778" s="42">
        <f t="shared" si="385"/>
        <v>2.8501985869711088E-3</v>
      </c>
      <c r="Y778" s="42">
        <f t="shared" si="359"/>
        <v>2.5563267063144109E-3</v>
      </c>
      <c r="Z778" s="10">
        <f t="shared" si="386"/>
        <v>15.052841451152505</v>
      </c>
      <c r="AA778">
        <f t="shared" si="364"/>
        <v>4967587.2234616149</v>
      </c>
      <c r="AB778" s="10">
        <f t="shared" si="365"/>
        <v>4.9675872234616145</v>
      </c>
      <c r="AC778" s="10">
        <f t="shared" si="366"/>
        <v>4.8665872234616145</v>
      </c>
      <c r="AD778" s="3">
        <f t="shared" si="367"/>
        <v>705.81395554193114</v>
      </c>
      <c r="AI778" s="94">
        <f t="shared" si="368"/>
        <v>0.44182755220036196</v>
      </c>
    </row>
    <row r="779" spans="2:35">
      <c r="B779" s="39">
        <f t="shared" si="369"/>
        <v>751</v>
      </c>
      <c r="C779" s="42">
        <f t="shared" si="370"/>
        <v>4.9886570743353156</v>
      </c>
      <c r="D779" s="10">
        <f t="shared" si="371"/>
        <v>0.55134292566401832</v>
      </c>
      <c r="E779" s="40">
        <f t="shared" si="372"/>
        <v>29.977314148671962</v>
      </c>
      <c r="F779" s="40">
        <f t="shared" si="373"/>
        <v>31.08</v>
      </c>
      <c r="G779" s="3">
        <f t="shared" si="374"/>
        <v>186.49074340532283</v>
      </c>
      <c r="H779" s="3">
        <f t="shared" si="375"/>
        <v>81.256230789298584</v>
      </c>
      <c r="I779">
        <f t="shared" si="360"/>
        <v>8.1256230789298584E-5</v>
      </c>
      <c r="J779" s="4">
        <f t="shared" si="376"/>
        <v>705.78970570309104</v>
      </c>
      <c r="K779" s="40">
        <f t="shared" si="377"/>
        <v>8.6859764334040861</v>
      </c>
      <c r="L779" s="40">
        <f t="shared" si="361"/>
        <v>0</v>
      </c>
      <c r="M779" s="10">
        <f t="shared" si="378"/>
        <v>4.9675872234616145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13.773695012207817</v>
      </c>
      <c r="Q779" s="42">
        <f t="shared" si="380"/>
        <v>0.3632669482610868</v>
      </c>
      <c r="R779" s="4">
        <f t="shared" si="381"/>
        <v>9861.3565117168982</v>
      </c>
      <c r="S779">
        <f t="shared" si="362"/>
        <v>9.8613565117168978E-6</v>
      </c>
      <c r="T779" s="41">
        <f t="shared" si="363"/>
        <v>1.6994301553016692E-4</v>
      </c>
      <c r="U779" s="42">
        <f t="shared" si="382"/>
        <v>1.7696697328101561E-2</v>
      </c>
      <c r="V779" s="42">
        <f t="shared" si="383"/>
        <v>0.44459982132963383</v>
      </c>
      <c r="W779" s="42">
        <f t="shared" si="384"/>
        <v>0.44175418140444306</v>
      </c>
      <c r="X779" s="42">
        <f t="shared" si="385"/>
        <v>2.8456399251907682E-3</v>
      </c>
      <c r="Y779" s="42">
        <f t="shared" si="359"/>
        <v>2.5576990825759908E-3</v>
      </c>
      <c r="Z779" s="10">
        <f t="shared" si="386"/>
        <v>15.050333634464481</v>
      </c>
      <c r="AA779">
        <f t="shared" si="364"/>
        <v>4966776.4457295621</v>
      </c>
      <c r="AB779" s="10">
        <f t="shared" si="365"/>
        <v>4.966776445729562</v>
      </c>
      <c r="AC779" s="10">
        <f t="shared" si="366"/>
        <v>4.865776445729562</v>
      </c>
      <c r="AD779" s="3">
        <f t="shared" si="367"/>
        <v>705.69636631320702</v>
      </c>
      <c r="AI779" s="94">
        <f t="shared" si="368"/>
        <v>0.44175418140444306</v>
      </c>
    </row>
    <row r="780" spans="2:35">
      <c r="B780" s="39">
        <f t="shared" si="369"/>
        <v>752</v>
      </c>
      <c r="C780" s="42">
        <f t="shared" si="370"/>
        <v>4.9952997601866276</v>
      </c>
      <c r="D780" s="10">
        <f t="shared" si="371"/>
        <v>0.54470023981270543</v>
      </c>
      <c r="E780" s="40">
        <f t="shared" si="372"/>
        <v>29.990599520374587</v>
      </c>
      <c r="F780" s="40">
        <f t="shared" si="373"/>
        <v>31.08</v>
      </c>
      <c r="G780" s="3">
        <f t="shared" si="374"/>
        <v>186.43760191851234</v>
      </c>
      <c r="H780" s="3">
        <f t="shared" si="375"/>
        <v>81.256230789298584</v>
      </c>
      <c r="I780">
        <f t="shared" si="360"/>
        <v>8.1256230789298584E-5</v>
      </c>
      <c r="J780" s="4">
        <f t="shared" si="376"/>
        <v>706.4154292965959</v>
      </c>
      <c r="K780" s="40">
        <f t="shared" si="377"/>
        <v>8.6936770563277292</v>
      </c>
      <c r="L780" s="40">
        <f t="shared" si="361"/>
        <v>0</v>
      </c>
      <c r="M780" s="10">
        <f t="shared" si="378"/>
        <v>4.966776445729562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13.772977843068016</v>
      </c>
      <c r="Q780" s="42">
        <f t="shared" si="380"/>
        <v>0.36374924671004971</v>
      </c>
      <c r="R780" s="4">
        <f t="shared" si="381"/>
        <v>9741.8880617350424</v>
      </c>
      <c r="S780">
        <f t="shared" si="362"/>
        <v>9.7418880617350421E-6</v>
      </c>
      <c r="T780" s="41">
        <f t="shared" si="363"/>
        <v>1.700624839801488E-4</v>
      </c>
      <c r="U780" s="42">
        <f t="shared" si="382"/>
        <v>1.7482305221186621E-2</v>
      </c>
      <c r="V780" s="42">
        <f t="shared" si="383"/>
        <v>0.44452165951590022</v>
      </c>
      <c r="W780" s="42">
        <f t="shared" si="384"/>
        <v>0.44168058476744093</v>
      </c>
      <c r="X780" s="42">
        <f t="shared" si="385"/>
        <v>2.8410747484592935E-3</v>
      </c>
      <c r="Y780" s="42">
        <f t="shared" si="359"/>
        <v>2.5590693285205603E-3</v>
      </c>
      <c r="Z780" s="10">
        <f t="shared" si="386"/>
        <v>15.047818123245086</v>
      </c>
      <c r="AA780">
        <f t="shared" si="364"/>
        <v>4965963.1803536853</v>
      </c>
      <c r="AB780" s="10">
        <f t="shared" si="365"/>
        <v>4.9659631803536852</v>
      </c>
      <c r="AC780" s="10">
        <f t="shared" si="366"/>
        <v>4.8649631803536852</v>
      </c>
      <c r="AD780" s="3">
        <f t="shared" si="367"/>
        <v>705.57841629495078</v>
      </c>
      <c r="AI780" s="94">
        <f t="shared" si="368"/>
        <v>0.44168058476744093</v>
      </c>
    </row>
    <row r="781" spans="2:35">
      <c r="B781" s="39">
        <f t="shared" si="369"/>
        <v>753</v>
      </c>
      <c r="C781" s="42">
        <f t="shared" si="370"/>
        <v>5.0019424460379396</v>
      </c>
      <c r="D781" s="10">
        <f t="shared" si="371"/>
        <v>0.53805755396139254</v>
      </c>
      <c r="E781" s="40">
        <f t="shared" si="372"/>
        <v>30.003884892077213</v>
      </c>
      <c r="F781" s="40">
        <f t="shared" si="373"/>
        <v>31.08</v>
      </c>
      <c r="G781" s="3">
        <f t="shared" si="374"/>
        <v>186.38446043170185</v>
      </c>
      <c r="H781" s="3">
        <f t="shared" si="375"/>
        <v>81.256230789298584</v>
      </c>
      <c r="I781">
        <f t="shared" si="360"/>
        <v>8.1256230789298584E-5</v>
      </c>
      <c r="J781" s="4">
        <f t="shared" si="376"/>
        <v>707.04143013738258</v>
      </c>
      <c r="K781" s="40">
        <f t="shared" si="377"/>
        <v>8.7013810912639542</v>
      </c>
      <c r="L781" s="40">
        <f t="shared" si="361"/>
        <v>0</v>
      </c>
      <c r="M781" s="10">
        <f t="shared" si="378"/>
        <v>4.9659631803536852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13.772258393399051</v>
      </c>
      <c r="Q781" s="42">
        <f t="shared" si="380"/>
        <v>0.36423157035382447</v>
      </c>
      <c r="R781" s="4">
        <f t="shared" si="381"/>
        <v>9622.4344409323676</v>
      </c>
      <c r="S781">
        <f t="shared" si="362"/>
        <v>9.6224344409323681E-6</v>
      </c>
      <c r="T781" s="41">
        <f t="shared" si="363"/>
        <v>1.7018193760095146E-4</v>
      </c>
      <c r="U781" s="42">
        <f t="shared" si="382"/>
        <v>1.7267939725975179E-2</v>
      </c>
      <c r="V781" s="42">
        <f t="shared" si="383"/>
        <v>0.44444326538457585</v>
      </c>
      <c r="W781" s="42">
        <f t="shared" si="384"/>
        <v>0.44160676231982238</v>
      </c>
      <c r="X781" s="42">
        <f t="shared" si="385"/>
        <v>2.8365030647534706E-3</v>
      </c>
      <c r="Y781" s="42">
        <f t="shared" si="359"/>
        <v>2.5604374410143306E-3</v>
      </c>
      <c r="Z781" s="10">
        <f t="shared" si="386"/>
        <v>15.045294918536735</v>
      </c>
      <c r="AA781">
        <f t="shared" si="364"/>
        <v>4965147.4276709985</v>
      </c>
      <c r="AB781" s="10">
        <f t="shared" si="365"/>
        <v>4.9651474276709981</v>
      </c>
      <c r="AC781" s="10">
        <f t="shared" si="366"/>
        <v>4.8641474276709982</v>
      </c>
      <c r="AD781" s="3">
        <f t="shared" si="367"/>
        <v>705.46010553604037</v>
      </c>
      <c r="AI781" s="94">
        <f t="shared" si="368"/>
        <v>0.44160676231982238</v>
      </c>
    </row>
    <row r="782" spans="2:35">
      <c r="B782" s="39">
        <f t="shared" si="369"/>
        <v>754</v>
      </c>
      <c r="C782" s="42">
        <f t="shared" si="370"/>
        <v>5.0085851318892516</v>
      </c>
      <c r="D782" s="10">
        <f t="shared" si="371"/>
        <v>0.53141486811007965</v>
      </c>
      <c r="E782" s="40">
        <f t="shared" si="372"/>
        <v>30.017170263779839</v>
      </c>
      <c r="F782" s="40">
        <f t="shared" si="373"/>
        <v>31.08</v>
      </c>
      <c r="G782" s="3">
        <f t="shared" si="374"/>
        <v>186.33131894489136</v>
      </c>
      <c r="H782" s="3">
        <f t="shared" si="375"/>
        <v>81.256230789298584</v>
      </c>
      <c r="I782">
        <f t="shared" si="360"/>
        <v>8.1256230789298584E-5</v>
      </c>
      <c r="J782" s="4">
        <f t="shared" si="376"/>
        <v>707.6677082254505</v>
      </c>
      <c r="K782" s="40">
        <f t="shared" si="377"/>
        <v>8.7090885382127521</v>
      </c>
      <c r="L782" s="40">
        <f t="shared" si="361"/>
        <v>0</v>
      </c>
      <c r="M782" s="10">
        <f t="shared" si="378"/>
        <v>4.9651474276709981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13.771536662740782</v>
      </c>
      <c r="Q782" s="42">
        <f t="shared" si="380"/>
        <v>0.36471391927493535</v>
      </c>
      <c r="R782" s="4">
        <f t="shared" si="381"/>
        <v>9502.9956935089212</v>
      </c>
      <c r="S782">
        <f t="shared" si="362"/>
        <v>9.5029956935089218E-6</v>
      </c>
      <c r="T782" s="41">
        <f t="shared" si="363"/>
        <v>1.7030137634837492E-4</v>
      </c>
      <c r="U782" s="42">
        <f t="shared" si="382"/>
        <v>1.7053600921786434E-2</v>
      </c>
      <c r="V782" s="42">
        <f t="shared" si="383"/>
        <v>0.44436463897361056</v>
      </c>
      <c r="W782" s="42">
        <f t="shared" si="384"/>
        <v>0.44153271409217909</v>
      </c>
      <c r="X782" s="42">
        <f t="shared" si="385"/>
        <v>2.831924881431469E-3</v>
      </c>
      <c r="Y782" s="42">
        <f t="shared" si="359"/>
        <v>2.5618034169255562E-3</v>
      </c>
      <c r="Z782" s="10">
        <f t="shared" si="386"/>
        <v>15.04276402138427</v>
      </c>
      <c r="AA782">
        <f t="shared" si="364"/>
        <v>4964329.1880192989</v>
      </c>
      <c r="AB782" s="10">
        <f t="shared" si="365"/>
        <v>4.964329188019299</v>
      </c>
      <c r="AC782" s="10">
        <f t="shared" si="366"/>
        <v>4.863329188019299</v>
      </c>
      <c r="AD782" s="3">
        <f t="shared" si="367"/>
        <v>705.34143408546754</v>
      </c>
      <c r="AI782" s="94">
        <f t="shared" si="368"/>
        <v>0.44153271409217909</v>
      </c>
    </row>
    <row r="783" spans="2:35">
      <c r="B783" s="39">
        <f t="shared" si="369"/>
        <v>755</v>
      </c>
      <c r="C783" s="42">
        <f t="shared" si="370"/>
        <v>5.0152278177405636</v>
      </c>
      <c r="D783" s="10">
        <f t="shared" si="371"/>
        <v>0.52477218225876676</v>
      </c>
      <c r="E783" s="40">
        <f t="shared" si="372"/>
        <v>30.030455635482465</v>
      </c>
      <c r="F783" s="40">
        <f t="shared" si="373"/>
        <v>31.08</v>
      </c>
      <c r="G783" s="3">
        <f t="shared" si="374"/>
        <v>186.27817745808088</v>
      </c>
      <c r="H783" s="3">
        <f t="shared" si="375"/>
        <v>81.256230789298584</v>
      </c>
      <c r="I783">
        <f t="shared" si="360"/>
        <v>8.1256230789298584E-5</v>
      </c>
      <c r="J783" s="4">
        <f t="shared" si="376"/>
        <v>708.29426356080012</v>
      </c>
      <c r="K783" s="40">
        <f t="shared" si="377"/>
        <v>8.7167993971741335</v>
      </c>
      <c r="L783" s="40">
        <f t="shared" si="361"/>
        <v>0</v>
      </c>
      <c r="M783" s="10">
        <f t="shared" si="378"/>
        <v>4.964329188019299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13.770812650631234</v>
      </c>
      <c r="Q783" s="42">
        <f t="shared" si="380"/>
        <v>0.36519629355594829</v>
      </c>
      <c r="R783" s="4">
        <f t="shared" si="381"/>
        <v>9383.5718636646543</v>
      </c>
      <c r="S783">
        <f t="shared" si="362"/>
        <v>9.3835718636646544E-6</v>
      </c>
      <c r="T783" s="41">
        <f t="shared" si="363"/>
        <v>1.7042080017821919E-4</v>
      </c>
      <c r="U783" s="42">
        <f t="shared" si="382"/>
        <v>1.6839288887939403E-2</v>
      </c>
      <c r="V783" s="42">
        <f t="shared" si="383"/>
        <v>0.44428578032185817</v>
      </c>
      <c r="W783" s="42">
        <f t="shared" si="384"/>
        <v>0.44145844011517393</v>
      </c>
      <c r="X783" s="42">
        <f t="shared" si="385"/>
        <v>2.8273402066842368E-3</v>
      </c>
      <c r="Y783" s="42">
        <f t="shared" si="359"/>
        <v>2.5631672531249345E-3</v>
      </c>
      <c r="Z783" s="10">
        <f t="shared" si="386"/>
        <v>15.040225432837293</v>
      </c>
      <c r="AA783">
        <f t="shared" si="364"/>
        <v>4963508.4617379233</v>
      </c>
      <c r="AB783" s="10">
        <f t="shared" si="365"/>
        <v>4.9635084617379235</v>
      </c>
      <c r="AC783" s="10">
        <f t="shared" si="366"/>
        <v>4.8625084617379235</v>
      </c>
      <c r="AD783" s="3">
        <f t="shared" si="367"/>
        <v>705.2224019924472</v>
      </c>
      <c r="AI783" s="94">
        <f t="shared" si="368"/>
        <v>0.44145844011517393</v>
      </c>
    </row>
    <row r="784" spans="2:35">
      <c r="B784" s="39">
        <f t="shared" si="369"/>
        <v>756</v>
      </c>
      <c r="C784" s="42">
        <f t="shared" si="370"/>
        <v>5.0218705035918756</v>
      </c>
      <c r="D784" s="10">
        <f t="shared" si="371"/>
        <v>0.51812949640745387</v>
      </c>
      <c r="E784" s="40">
        <f t="shared" si="372"/>
        <v>30.043741007185091</v>
      </c>
      <c r="F784" s="40">
        <f t="shared" si="373"/>
        <v>31.08</v>
      </c>
      <c r="G784" s="3">
        <f t="shared" si="374"/>
        <v>186.22503597127039</v>
      </c>
      <c r="H784" s="3">
        <f t="shared" si="375"/>
        <v>81.256230789298584</v>
      </c>
      <c r="I784">
        <f t="shared" si="360"/>
        <v>8.1256230789298584E-5</v>
      </c>
      <c r="J784" s="4">
        <f t="shared" si="376"/>
        <v>708.92109614343133</v>
      </c>
      <c r="K784" s="40">
        <f t="shared" si="377"/>
        <v>8.7245136681480915</v>
      </c>
      <c r="L784" s="40">
        <f t="shared" si="361"/>
        <v>0</v>
      </c>
      <c r="M784" s="10">
        <f t="shared" si="378"/>
        <v>4.9635084617379235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13.770086356607253</v>
      </c>
      <c r="Q784" s="42">
        <f t="shared" si="380"/>
        <v>0.36567869327947106</v>
      </c>
      <c r="R784" s="4">
        <f t="shared" si="381"/>
        <v>9264.1629955995959</v>
      </c>
      <c r="S784">
        <f t="shared" si="362"/>
        <v>9.2641629955995967E-6</v>
      </c>
      <c r="T784" s="41">
        <f t="shared" si="363"/>
        <v>1.7054020904628425E-4</v>
      </c>
      <c r="U784" s="42">
        <f t="shared" si="382"/>
        <v>1.6625003703753253E-2</v>
      </c>
      <c r="V784" s="42">
        <f t="shared" si="383"/>
        <v>0.44420668946763736</v>
      </c>
      <c r="W784" s="42">
        <f t="shared" si="384"/>
        <v>0.44138394041960938</v>
      </c>
      <c r="X784" s="42">
        <f t="shared" si="385"/>
        <v>2.8227490480279838E-3</v>
      </c>
      <c r="Y784" s="42">
        <f t="shared" si="359"/>
        <v>2.5645289464852773E-3</v>
      </c>
      <c r="Z784" s="10">
        <f t="shared" si="386"/>
        <v>15.037679153948202</v>
      </c>
      <c r="AA784">
        <f t="shared" si="364"/>
        <v>4962685.2491671117</v>
      </c>
      <c r="AB784" s="10">
        <f t="shared" si="365"/>
        <v>4.9626852491671114</v>
      </c>
      <c r="AC784" s="10">
        <f t="shared" si="366"/>
        <v>4.8616852491671114</v>
      </c>
      <c r="AD784" s="3">
        <f t="shared" si="367"/>
        <v>705.10300930632513</v>
      </c>
      <c r="AI784" s="94">
        <f t="shared" si="368"/>
        <v>0.44138394041960938</v>
      </c>
    </row>
    <row r="785" spans="2:35">
      <c r="B785" s="39">
        <f t="shared" si="369"/>
        <v>757</v>
      </c>
      <c r="C785" s="42">
        <f t="shared" si="370"/>
        <v>5.0285131894431876</v>
      </c>
      <c r="D785" s="10">
        <f t="shared" si="371"/>
        <v>0.51148681055614098</v>
      </c>
      <c r="E785" s="40">
        <f t="shared" si="372"/>
        <v>30.057026378887716</v>
      </c>
      <c r="F785" s="40">
        <f t="shared" si="373"/>
        <v>31.08</v>
      </c>
      <c r="G785" s="3">
        <f t="shared" si="374"/>
        <v>186.1718944844599</v>
      </c>
      <c r="H785" s="3">
        <f t="shared" si="375"/>
        <v>81.256230789298584</v>
      </c>
      <c r="I785">
        <f t="shared" si="360"/>
        <v>8.1256230789298584E-5</v>
      </c>
      <c r="J785" s="4">
        <f t="shared" si="376"/>
        <v>709.54820597334401</v>
      </c>
      <c r="K785" s="40">
        <f t="shared" si="377"/>
        <v>8.7322313511346294</v>
      </c>
      <c r="L785" s="40">
        <f t="shared" si="361"/>
        <v>0</v>
      </c>
      <c r="M785" s="10">
        <f t="shared" si="378"/>
        <v>4.9626852491671114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13.769357780203949</v>
      </c>
      <c r="Q785" s="42">
        <f t="shared" si="380"/>
        <v>0.36616111852815347</v>
      </c>
      <c r="R785" s="4">
        <f t="shared" si="381"/>
        <v>9144.7691335137279</v>
      </c>
      <c r="S785">
        <f t="shared" si="362"/>
        <v>9.1447691335137287E-6</v>
      </c>
      <c r="T785" s="41">
        <f t="shared" si="363"/>
        <v>1.706596029083701E-4</v>
      </c>
      <c r="U785" s="42">
        <f t="shared" si="382"/>
        <v>1.6410745448547058E-2</v>
      </c>
      <c r="V785" s="42">
        <f t="shared" si="383"/>
        <v>0.44412736644976553</v>
      </c>
      <c r="W785" s="42">
        <f t="shared" si="384"/>
        <v>0.44130921503637005</v>
      </c>
      <c r="X785" s="42">
        <f t="shared" si="385"/>
        <v>2.8181514133954755E-3</v>
      </c>
      <c r="Y785" s="42">
        <f t="shared" si="359"/>
        <v>2.5658884938817091E-3</v>
      </c>
      <c r="Z785" s="10">
        <f t="shared" si="386"/>
        <v>15.035125185773321</v>
      </c>
      <c r="AA785">
        <f t="shared" si="364"/>
        <v>4961859.5506483736</v>
      </c>
      <c r="AB785" s="10">
        <f t="shared" si="365"/>
        <v>4.9618595506483736</v>
      </c>
      <c r="AC785" s="10">
        <f t="shared" si="366"/>
        <v>4.8608595506483736</v>
      </c>
      <c r="AD785" s="3">
        <f t="shared" si="367"/>
        <v>704.98325607663139</v>
      </c>
      <c r="AI785" s="94">
        <f t="shared" si="368"/>
        <v>0.44130921503637005</v>
      </c>
    </row>
    <row r="786" spans="2:35">
      <c r="B786" s="39">
        <f t="shared" si="369"/>
        <v>758</v>
      </c>
      <c r="C786" s="42">
        <f t="shared" si="370"/>
        <v>5.0351558752944996</v>
      </c>
      <c r="D786" s="10">
        <f t="shared" si="371"/>
        <v>0.50484412470482809</v>
      </c>
      <c r="E786" s="40">
        <f t="shared" si="372"/>
        <v>30.070311750590342</v>
      </c>
      <c r="F786" s="40">
        <f t="shared" si="373"/>
        <v>31.08</v>
      </c>
      <c r="G786" s="3">
        <f t="shared" si="374"/>
        <v>186.11875299764941</v>
      </c>
      <c r="H786" s="3">
        <f t="shared" si="375"/>
        <v>81.256230789298584</v>
      </c>
      <c r="I786">
        <f t="shared" si="360"/>
        <v>8.1256230789298584E-5</v>
      </c>
      <c r="J786" s="4">
        <f t="shared" si="376"/>
        <v>710.17559305053828</v>
      </c>
      <c r="K786" s="40">
        <f t="shared" si="377"/>
        <v>8.7399524461337457</v>
      </c>
      <c r="L786" s="40">
        <f t="shared" si="361"/>
        <v>0</v>
      </c>
      <c r="M786" s="10">
        <f t="shared" si="378"/>
        <v>4.9618595506483736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13.768626920955013</v>
      </c>
      <c r="Q786" s="42">
        <f t="shared" si="380"/>
        <v>0.36664356938468751</v>
      </c>
      <c r="R786" s="4">
        <f t="shared" si="381"/>
        <v>9025.3903216070667</v>
      </c>
      <c r="S786">
        <f t="shared" si="362"/>
        <v>9.0253903216070659E-6</v>
      </c>
      <c r="T786" s="41">
        <f t="shared" si="363"/>
        <v>1.7077898172027678E-4</v>
      </c>
      <c r="U786" s="42">
        <f t="shared" si="382"/>
        <v>1.619651420163996E-2</v>
      </c>
      <c r="V786" s="42">
        <f t="shared" si="383"/>
        <v>0.44404781130694332</v>
      </c>
      <c r="W786" s="42">
        <f t="shared" si="384"/>
        <v>0.44123426399645577</v>
      </c>
      <c r="X786" s="42">
        <f t="shared" si="385"/>
        <v>2.8135473104875519E-3</v>
      </c>
      <c r="Y786" s="42">
        <f t="shared" si="359"/>
        <v>2.567245892191553E-3</v>
      </c>
      <c r="Z786" s="10">
        <f t="shared" si="386"/>
        <v>15.032563529372192</v>
      </c>
      <c r="AA786">
        <f t="shared" si="364"/>
        <v>4961031.3665242614</v>
      </c>
      <c r="AB786" s="10">
        <f t="shared" si="365"/>
        <v>4.9610313665242618</v>
      </c>
      <c r="AC786" s="10">
        <f t="shared" si="366"/>
        <v>4.8600313665242618</v>
      </c>
      <c r="AD786" s="3">
        <f t="shared" si="367"/>
        <v>704.86314235304735</v>
      </c>
      <c r="AI786" s="94">
        <f t="shared" si="368"/>
        <v>0.44123426399645577</v>
      </c>
    </row>
    <row r="787" spans="2:35">
      <c r="B787" s="39">
        <f t="shared" si="369"/>
        <v>759</v>
      </c>
      <c r="C787" s="42">
        <f t="shared" si="370"/>
        <v>5.0417985611458116</v>
      </c>
      <c r="D787" s="10">
        <f t="shared" si="371"/>
        <v>0.4982014388535152</v>
      </c>
      <c r="E787" s="40">
        <f t="shared" si="372"/>
        <v>30.083597122292968</v>
      </c>
      <c r="F787" s="40">
        <f t="shared" si="373"/>
        <v>31.08</v>
      </c>
      <c r="G787" s="3">
        <f t="shared" si="374"/>
        <v>186.06561151083892</v>
      </c>
      <c r="H787" s="3">
        <f t="shared" si="375"/>
        <v>81.256230789298584</v>
      </c>
      <c r="I787">
        <f t="shared" si="360"/>
        <v>8.1256230789298584E-5</v>
      </c>
      <c r="J787" s="4">
        <f t="shared" si="376"/>
        <v>710.80325737501414</v>
      </c>
      <c r="K787" s="40">
        <f t="shared" si="377"/>
        <v>8.7476769531454401</v>
      </c>
      <c r="L787" s="40">
        <f t="shared" si="361"/>
        <v>0</v>
      </c>
      <c r="M787" s="10">
        <f t="shared" si="378"/>
        <v>4.9610313665242618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13.767893778392517</v>
      </c>
      <c r="Q787" s="42">
        <f t="shared" si="380"/>
        <v>0.36712604593180737</v>
      </c>
      <c r="R787" s="4">
        <f t="shared" si="381"/>
        <v>8906.0266040795741</v>
      </c>
      <c r="S787">
        <f t="shared" si="362"/>
        <v>8.9060266040795748E-6</v>
      </c>
      <c r="T787" s="41">
        <f t="shared" si="363"/>
        <v>1.7089834543780426E-4</v>
      </c>
      <c r="U787" s="42">
        <f t="shared" si="382"/>
        <v>1.5982310042350997E-2</v>
      </c>
      <c r="V787" s="42">
        <f t="shared" si="383"/>
        <v>0.44396802407837982</v>
      </c>
      <c r="W787" s="42">
        <f t="shared" si="384"/>
        <v>0.44115908733096093</v>
      </c>
      <c r="X787" s="42">
        <f t="shared" si="385"/>
        <v>2.8089367474188887E-3</v>
      </c>
      <c r="Y787" s="42">
        <f t="shared" si="359"/>
        <v>2.5686011382945258E-3</v>
      </c>
      <c r="Z787" s="10">
        <f t="shared" si="386"/>
        <v>15.029994185808706</v>
      </c>
      <c r="AA787">
        <f t="shared" si="364"/>
        <v>4960200.6971387286</v>
      </c>
      <c r="AB787" s="10">
        <f t="shared" si="365"/>
        <v>4.9602006971387285</v>
      </c>
      <c r="AC787" s="10">
        <f t="shared" si="366"/>
        <v>4.8592006971387285</v>
      </c>
      <c r="AD787" s="3">
        <f t="shared" si="367"/>
        <v>704.74266818545732</v>
      </c>
      <c r="AI787" s="94">
        <f t="shared" si="368"/>
        <v>0.44115908733096093</v>
      </c>
    </row>
    <row r="788" spans="2:35">
      <c r="B788" s="39">
        <f t="shared" si="369"/>
        <v>760</v>
      </c>
      <c r="C788" s="42">
        <f t="shared" si="370"/>
        <v>5.0484412469971236</v>
      </c>
      <c r="D788" s="10">
        <f t="shared" si="371"/>
        <v>0.49155875300220231</v>
      </c>
      <c r="E788" s="40">
        <f t="shared" si="372"/>
        <v>30.096882493995594</v>
      </c>
      <c r="F788" s="40">
        <f t="shared" si="373"/>
        <v>31.08</v>
      </c>
      <c r="G788" s="3">
        <f t="shared" si="374"/>
        <v>186.01247002402843</v>
      </c>
      <c r="H788" s="3">
        <f t="shared" si="375"/>
        <v>81.256230789298584</v>
      </c>
      <c r="I788">
        <f t="shared" si="360"/>
        <v>8.1256230789298584E-5</v>
      </c>
      <c r="J788" s="4">
        <f t="shared" si="376"/>
        <v>711.43119894677159</v>
      </c>
      <c r="K788" s="40">
        <f t="shared" si="377"/>
        <v>8.7554048721697146</v>
      </c>
      <c r="L788" s="40">
        <f t="shared" si="361"/>
        <v>0</v>
      </c>
      <c r="M788" s="10">
        <f t="shared" si="378"/>
        <v>4.9602006971387285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13.767158352047234</v>
      </c>
      <c r="Q788" s="42">
        <f t="shared" si="380"/>
        <v>0.36760854825228984</v>
      </c>
      <c r="R788" s="4">
        <f t="shared" si="381"/>
        <v>8786.6780251312866</v>
      </c>
      <c r="S788">
        <f t="shared" si="362"/>
        <v>8.7866780251312862E-6</v>
      </c>
      <c r="T788" s="41">
        <f t="shared" si="363"/>
        <v>1.7101769401675255E-4</v>
      </c>
      <c r="U788" s="42">
        <f t="shared" si="382"/>
        <v>1.5768133049999349E-2</v>
      </c>
      <c r="V788" s="42">
        <f t="shared" si="383"/>
        <v>0.44388800480272556</v>
      </c>
      <c r="W788" s="42">
        <f t="shared" si="384"/>
        <v>0.4410836850711074</v>
      </c>
      <c r="X788" s="42">
        <f t="shared" si="385"/>
        <v>2.8043197316181545E-3</v>
      </c>
      <c r="Y788" s="42">
        <f t="shared" si="359"/>
        <v>2.5699542290724062E-3</v>
      </c>
      <c r="Z788" s="10">
        <f t="shared" si="386"/>
        <v>15.027417156149109</v>
      </c>
      <c r="AA788">
        <f t="shared" si="364"/>
        <v>4959367.5428364947</v>
      </c>
      <c r="AB788" s="10">
        <f t="shared" si="365"/>
        <v>4.9593675428364952</v>
      </c>
      <c r="AC788" s="10">
        <f t="shared" si="366"/>
        <v>4.8583675428364952</v>
      </c>
      <c r="AD788" s="3">
        <f t="shared" si="367"/>
        <v>704.62183362385713</v>
      </c>
      <c r="AI788" s="94">
        <f t="shared" si="368"/>
        <v>0.4410836850711074</v>
      </c>
    </row>
    <row r="789" spans="2:35">
      <c r="B789" s="39">
        <f t="shared" si="369"/>
        <v>761</v>
      </c>
      <c r="C789" s="42">
        <f t="shared" si="370"/>
        <v>5.0550839328484356</v>
      </c>
      <c r="D789" s="10">
        <f t="shared" si="371"/>
        <v>0.48491606715088942</v>
      </c>
      <c r="E789" s="40">
        <f t="shared" si="372"/>
        <v>30.110167865698219</v>
      </c>
      <c r="F789" s="40">
        <f t="shared" si="373"/>
        <v>31.08</v>
      </c>
      <c r="G789" s="3">
        <f t="shared" si="374"/>
        <v>185.95932853721794</v>
      </c>
      <c r="H789" s="3">
        <f t="shared" si="375"/>
        <v>81.256230789298584</v>
      </c>
      <c r="I789">
        <f t="shared" si="360"/>
        <v>8.1256230789298584E-5</v>
      </c>
      <c r="J789" s="4">
        <f t="shared" si="376"/>
        <v>712.05941776581062</v>
      </c>
      <c r="K789" s="40">
        <f t="shared" si="377"/>
        <v>8.7631362032065674</v>
      </c>
      <c r="L789" s="40">
        <f t="shared" si="361"/>
        <v>0</v>
      </c>
      <c r="M789" s="10">
        <f t="shared" si="378"/>
        <v>4.9593675428364952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13.766420641448063</v>
      </c>
      <c r="Q789" s="42">
        <f t="shared" si="380"/>
        <v>0.36809107642895417</v>
      </c>
      <c r="R789" s="4">
        <f t="shared" si="381"/>
        <v>8667.3446289621806</v>
      </c>
      <c r="S789">
        <f t="shared" si="362"/>
        <v>8.66734462896218E-6</v>
      </c>
      <c r="T789" s="41">
        <f t="shared" si="363"/>
        <v>1.7113702741292165E-4</v>
      </c>
      <c r="U789" s="42">
        <f t="shared" si="382"/>
        <v>1.5553983303904081E-2</v>
      </c>
      <c r="V789" s="42">
        <f t="shared" si="383"/>
        <v>0.44380775351952051</v>
      </c>
      <c r="W789" s="42">
        <f t="shared" si="384"/>
        <v>0.44100805724818609</v>
      </c>
      <c r="X789" s="42">
        <f t="shared" si="385"/>
        <v>2.7996962713344176E-3</v>
      </c>
      <c r="Y789" s="42">
        <f t="shared" si="359"/>
        <v>2.5713051614094269E-3</v>
      </c>
      <c r="Z789" s="10">
        <f t="shared" si="386"/>
        <v>15.02483244146428</v>
      </c>
      <c r="AA789">
        <f t="shared" si="364"/>
        <v>4958531.9039637744</v>
      </c>
      <c r="AB789" s="10">
        <f t="shared" si="365"/>
        <v>4.9585319039637747</v>
      </c>
      <c r="AC789" s="10">
        <f t="shared" si="366"/>
        <v>4.8575319039637748</v>
      </c>
      <c r="AD789" s="3">
        <f t="shared" si="367"/>
        <v>704.50063871845896</v>
      </c>
      <c r="AI789" s="94">
        <f t="shared" si="368"/>
        <v>0.44100805724818609</v>
      </c>
    </row>
    <row r="790" spans="2:35">
      <c r="B790" s="39">
        <f t="shared" si="369"/>
        <v>762</v>
      </c>
      <c r="C790" s="42">
        <f t="shared" si="370"/>
        <v>5.0617266186997476</v>
      </c>
      <c r="D790" s="10">
        <f t="shared" si="371"/>
        <v>0.47827338129957653</v>
      </c>
      <c r="E790" s="40">
        <f t="shared" si="372"/>
        <v>30.123453237400845</v>
      </c>
      <c r="F790" s="40">
        <f t="shared" si="373"/>
        <v>31.08</v>
      </c>
      <c r="G790" s="3">
        <f t="shared" si="374"/>
        <v>185.90618705040745</v>
      </c>
      <c r="H790" s="3">
        <f t="shared" si="375"/>
        <v>81.256230789298584</v>
      </c>
      <c r="I790">
        <f t="shared" si="360"/>
        <v>8.1256230789298584E-5</v>
      </c>
      <c r="J790" s="4">
        <f t="shared" si="376"/>
        <v>712.68791383213102</v>
      </c>
      <c r="K790" s="40">
        <f t="shared" si="377"/>
        <v>8.7708709462559984</v>
      </c>
      <c r="L790" s="40">
        <f t="shared" si="361"/>
        <v>0</v>
      </c>
      <c r="M790" s="10">
        <f t="shared" si="378"/>
        <v>4.9585319039637747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13.765680646122677</v>
      </c>
      <c r="Q790" s="42">
        <f t="shared" si="380"/>
        <v>0.36857363054466241</v>
      </c>
      <c r="R790" s="4">
        <f t="shared" si="381"/>
        <v>8548.0264597722744</v>
      </c>
      <c r="S790">
        <f t="shared" si="362"/>
        <v>8.5480264597722752E-6</v>
      </c>
      <c r="T790" s="41">
        <f t="shared" si="363"/>
        <v>1.7125634558211157E-4</v>
      </c>
      <c r="U790" s="42">
        <f t="shared" si="382"/>
        <v>1.5339860883384333E-2</v>
      </c>
      <c r="V790" s="42">
        <f t="shared" si="383"/>
        <v>0.44372727026787584</v>
      </c>
      <c r="W790" s="42">
        <f t="shared" si="384"/>
        <v>0.44093220389362403</v>
      </c>
      <c r="X790" s="42">
        <f t="shared" si="385"/>
        <v>2.7950663742518089E-3</v>
      </c>
      <c r="Y790" s="42">
        <f t="shared" si="359"/>
        <v>2.5726539321919996E-3</v>
      </c>
      <c r="Z790" s="10">
        <f t="shared" si="386"/>
        <v>15.022240042828077</v>
      </c>
      <c r="AA790">
        <f t="shared" si="364"/>
        <v>4957693.7808677461</v>
      </c>
      <c r="AB790" s="10">
        <f t="shared" si="365"/>
        <v>4.9576937808677464</v>
      </c>
      <c r="AC790" s="10">
        <f t="shared" si="366"/>
        <v>4.8566937808677464</v>
      </c>
      <c r="AD790" s="3">
        <f t="shared" si="367"/>
        <v>704.37908351961505</v>
      </c>
      <c r="AI790" s="94">
        <f t="shared" si="368"/>
        <v>0.44093220389362403</v>
      </c>
    </row>
    <row r="791" spans="2:35">
      <c r="B791" s="39">
        <f t="shared" si="369"/>
        <v>763</v>
      </c>
      <c r="C791" s="42">
        <f t="shared" si="370"/>
        <v>5.0683693045510596</v>
      </c>
      <c r="D791" s="10">
        <f t="shared" si="371"/>
        <v>0.47163069544826364</v>
      </c>
      <c r="E791" s="40">
        <f t="shared" si="372"/>
        <v>30.136738609103471</v>
      </c>
      <c r="F791" s="40">
        <f t="shared" si="373"/>
        <v>31.08</v>
      </c>
      <c r="G791" s="3">
        <f t="shared" si="374"/>
        <v>185.85304556359696</v>
      </c>
      <c r="H791" s="3">
        <f t="shared" si="375"/>
        <v>81.256230789298584</v>
      </c>
      <c r="I791">
        <f t="shared" si="360"/>
        <v>8.1256230789298584E-5</v>
      </c>
      <c r="J791" s="4">
        <f t="shared" si="376"/>
        <v>713.31668714573311</v>
      </c>
      <c r="K791" s="40">
        <f t="shared" si="377"/>
        <v>8.7786091013180076</v>
      </c>
      <c r="L791" s="40">
        <f t="shared" si="361"/>
        <v>0</v>
      </c>
      <c r="M791" s="10">
        <f t="shared" si="378"/>
        <v>4.9576937808677464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13.764938365597065</v>
      </c>
      <c r="Q791" s="42">
        <f t="shared" si="380"/>
        <v>0.36905621068231959</v>
      </c>
      <c r="R791" s="4">
        <f t="shared" si="381"/>
        <v>8428.7235617615479</v>
      </c>
      <c r="S791">
        <f t="shared" si="362"/>
        <v>8.4287235617615484E-6</v>
      </c>
      <c r="T791" s="41">
        <f t="shared" si="363"/>
        <v>1.7137564848012228E-4</v>
      </c>
      <c r="U791" s="42">
        <f t="shared" si="382"/>
        <v>1.5125765867759185E-2</v>
      </c>
      <c r="V791" s="42">
        <f t="shared" si="383"/>
        <v>0.4436465550872748</v>
      </c>
      <c r="W791" s="42">
        <f t="shared" si="384"/>
        <v>0.44085612503893562</v>
      </c>
      <c r="X791" s="42">
        <f t="shared" si="385"/>
        <v>2.7904300483391764E-3</v>
      </c>
      <c r="Y791" s="42">
        <f t="shared" si="359"/>
        <v>2.5740005383088501E-3</v>
      </c>
      <c r="Z791" s="10">
        <f t="shared" si="386"/>
        <v>15.019639961318111</v>
      </c>
      <c r="AA791">
        <f t="shared" si="364"/>
        <v>4956853.1738968017</v>
      </c>
      <c r="AB791" s="10">
        <f t="shared" si="365"/>
        <v>4.9568531738968016</v>
      </c>
      <c r="AC791" s="10">
        <f t="shared" si="366"/>
        <v>4.8558531738968016</v>
      </c>
      <c r="AD791" s="3">
        <f t="shared" si="367"/>
        <v>704.25716807785375</v>
      </c>
      <c r="AI791" s="94">
        <f t="shared" si="368"/>
        <v>0.44085612503893562</v>
      </c>
    </row>
    <row r="792" spans="2:35">
      <c r="B792" s="39">
        <f t="shared" si="369"/>
        <v>764</v>
      </c>
      <c r="C792" s="42">
        <f t="shared" si="370"/>
        <v>5.0750119904023716</v>
      </c>
      <c r="D792" s="10">
        <f t="shared" si="371"/>
        <v>0.46498800959695075</v>
      </c>
      <c r="E792" s="40">
        <f t="shared" si="372"/>
        <v>30.150023980806097</v>
      </c>
      <c r="F792" s="40">
        <f t="shared" si="373"/>
        <v>31.08</v>
      </c>
      <c r="G792" s="3">
        <f t="shared" si="374"/>
        <v>185.79990407678648</v>
      </c>
      <c r="H792" s="3">
        <f t="shared" si="375"/>
        <v>81.256230789298584</v>
      </c>
      <c r="I792">
        <f t="shared" si="360"/>
        <v>8.1256230789298584E-5</v>
      </c>
      <c r="J792" s="4">
        <f t="shared" si="376"/>
        <v>713.9457377066168</v>
      </c>
      <c r="K792" s="40">
        <f t="shared" si="377"/>
        <v>8.7863506683925969</v>
      </c>
      <c r="L792" s="40">
        <f t="shared" si="361"/>
        <v>0</v>
      </c>
      <c r="M792" s="10">
        <f t="shared" si="378"/>
        <v>4.9568531738968016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13.764193799395725</v>
      </c>
      <c r="Q792" s="42">
        <f t="shared" si="380"/>
        <v>0.36953881692487361</v>
      </c>
      <c r="R792" s="4">
        <f t="shared" si="381"/>
        <v>8309.4359791300012</v>
      </c>
      <c r="S792">
        <f t="shared" si="362"/>
        <v>8.3094359791300015E-6</v>
      </c>
      <c r="T792" s="41">
        <f t="shared" si="363"/>
        <v>1.7149493606275382E-4</v>
      </c>
      <c r="U792" s="42">
        <f t="shared" si="382"/>
        <v>1.4911698336347742E-2</v>
      </c>
      <c r="V792" s="42">
        <f t="shared" si="383"/>
        <v>0.44356560801734207</v>
      </c>
      <c r="W792" s="42">
        <f t="shared" si="384"/>
        <v>0.44077982071574545</v>
      </c>
      <c r="X792" s="42">
        <f t="shared" si="385"/>
        <v>2.7857873015966206E-3</v>
      </c>
      <c r="Y792" s="42">
        <f t="shared" si="359"/>
        <v>2.5753449766510285E-3</v>
      </c>
      <c r="Z792" s="10">
        <f t="shared" si="386"/>
        <v>15.017032198015762</v>
      </c>
      <c r="AA792">
        <f t="shared" si="364"/>
        <v>4956010.0834005522</v>
      </c>
      <c r="AB792" s="10">
        <f t="shared" si="365"/>
        <v>4.9560100834005523</v>
      </c>
      <c r="AC792" s="10">
        <f t="shared" si="366"/>
        <v>4.8550100834005523</v>
      </c>
      <c r="AD792" s="3">
        <f t="shared" si="367"/>
        <v>704.13489244387995</v>
      </c>
      <c r="AI792" s="94">
        <f t="shared" si="368"/>
        <v>0.44077982071574545</v>
      </c>
    </row>
    <row r="793" spans="2:35">
      <c r="B793" s="39">
        <f t="shared" si="369"/>
        <v>765</v>
      </c>
      <c r="C793" s="42">
        <f t="shared" si="370"/>
        <v>5.0816546762536836</v>
      </c>
      <c r="D793" s="10">
        <f t="shared" si="371"/>
        <v>0.45834532374563786</v>
      </c>
      <c r="E793" s="40">
        <f t="shared" si="372"/>
        <v>30.163309352508723</v>
      </c>
      <c r="F793" s="40">
        <f t="shared" si="373"/>
        <v>31.08</v>
      </c>
      <c r="G793" s="3">
        <f t="shared" si="374"/>
        <v>185.74676258997599</v>
      </c>
      <c r="H793" s="3">
        <f t="shared" si="375"/>
        <v>81.256230789298584</v>
      </c>
      <c r="I793">
        <f t="shared" si="360"/>
        <v>8.1256230789298584E-5</v>
      </c>
      <c r="J793" s="4">
        <f t="shared" si="376"/>
        <v>714.57506551478207</v>
      </c>
      <c r="K793" s="40">
        <f t="shared" si="377"/>
        <v>8.7940956474797662</v>
      </c>
      <c r="L793" s="40">
        <f t="shared" si="361"/>
        <v>0</v>
      </c>
      <c r="M793" s="10">
        <f t="shared" si="378"/>
        <v>4.9560100834005523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13.763446947041691</v>
      </c>
      <c r="Q793" s="42">
        <f t="shared" si="380"/>
        <v>0.37002144935531572</v>
      </c>
      <c r="R793" s="4">
        <f t="shared" si="381"/>
        <v>8190.1637560776317</v>
      </c>
      <c r="S793">
        <f t="shared" si="362"/>
        <v>8.1901637560776316E-6</v>
      </c>
      <c r="T793" s="41">
        <f t="shared" si="363"/>
        <v>1.7161420828580619E-4</v>
      </c>
      <c r="U793" s="42">
        <f t="shared" si="382"/>
        <v>1.4697658368469112E-2</v>
      </c>
      <c r="V793" s="42">
        <f t="shared" si="383"/>
        <v>0.44348442909765107</v>
      </c>
      <c r="W793" s="42">
        <f t="shared" si="384"/>
        <v>0.44070329095578858</v>
      </c>
      <c r="X793" s="42">
        <f t="shared" si="385"/>
        <v>2.7811381418624825E-3</v>
      </c>
      <c r="Y793" s="42">
        <f t="shared" si="359"/>
        <v>2.5766872441118308E-3</v>
      </c>
      <c r="Z793" s="10">
        <f t="shared" si="386"/>
        <v>15.014416754005691</v>
      </c>
      <c r="AA793">
        <f t="shared" si="364"/>
        <v>4955164.5097296666</v>
      </c>
      <c r="AB793" s="10">
        <f t="shared" si="365"/>
        <v>4.9551645097296664</v>
      </c>
      <c r="AC793" s="10">
        <f t="shared" si="366"/>
        <v>4.8541645097296664</v>
      </c>
      <c r="AD793" s="3">
        <f t="shared" si="367"/>
        <v>704.01225666855214</v>
      </c>
      <c r="AI793" s="94">
        <f t="shared" si="368"/>
        <v>0.44070329095578858</v>
      </c>
    </row>
    <row r="794" spans="2:35">
      <c r="B794" s="39">
        <f t="shared" si="369"/>
        <v>766</v>
      </c>
      <c r="C794" s="42">
        <f t="shared" si="370"/>
        <v>5.0882973621049956</v>
      </c>
      <c r="D794" s="10">
        <f t="shared" si="371"/>
        <v>0.45170263789432497</v>
      </c>
      <c r="E794" s="40">
        <f t="shared" si="372"/>
        <v>30.176594724211348</v>
      </c>
      <c r="F794" s="40">
        <f t="shared" si="373"/>
        <v>31.08</v>
      </c>
      <c r="G794" s="3">
        <f t="shared" si="374"/>
        <v>185.6936211031655</v>
      </c>
      <c r="H794" s="3">
        <f t="shared" si="375"/>
        <v>81.256230789298584</v>
      </c>
      <c r="I794">
        <f t="shared" si="360"/>
        <v>8.1256230789298584E-5</v>
      </c>
      <c r="J794" s="4">
        <f t="shared" si="376"/>
        <v>715.20467057022881</v>
      </c>
      <c r="K794" s="40">
        <f t="shared" si="377"/>
        <v>8.8018440385795138</v>
      </c>
      <c r="L794" s="40">
        <f t="shared" si="361"/>
        <v>0</v>
      </c>
      <c r="M794" s="10">
        <f t="shared" si="378"/>
        <v>4.9551645097296664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13.762697808056371</v>
      </c>
      <c r="Q794" s="42">
        <f t="shared" si="380"/>
        <v>0.37050410805668049</v>
      </c>
      <c r="R794" s="4">
        <f t="shared" si="381"/>
        <v>8070.9069368044529</v>
      </c>
      <c r="S794">
        <f t="shared" si="362"/>
        <v>8.0709069368044524E-6</v>
      </c>
      <c r="T794" s="41">
        <f t="shared" si="363"/>
        <v>1.7173346510507937E-4</v>
      </c>
      <c r="U794" s="42">
        <f t="shared" si="382"/>
        <v>1.448364604344243E-2</v>
      </c>
      <c r="V794" s="42">
        <f t="shared" si="383"/>
        <v>0.44340301836792667</v>
      </c>
      <c r="W794" s="42">
        <f t="shared" si="384"/>
        <v>0.44062653579089645</v>
      </c>
      <c r="X794" s="42">
        <f t="shared" si="385"/>
        <v>2.7764825770302259E-3</v>
      </c>
      <c r="Y794" s="42">
        <f t="shared" si="359"/>
        <v>2.5780273375868223E-3</v>
      </c>
      <c r="Z794" s="10">
        <f t="shared" si="386"/>
        <v>15.011793630375957</v>
      </c>
      <c r="AA794">
        <f t="shared" si="364"/>
        <v>4954316.4532359177</v>
      </c>
      <c r="AB794" s="10">
        <f t="shared" si="365"/>
        <v>4.9543164532359176</v>
      </c>
      <c r="AC794" s="10">
        <f t="shared" si="366"/>
        <v>4.8533164532359176</v>
      </c>
      <c r="AD794" s="3">
        <f t="shared" si="367"/>
        <v>703.88926080288877</v>
      </c>
      <c r="AI794" s="94">
        <f t="shared" si="368"/>
        <v>0.44062653579089645</v>
      </c>
    </row>
    <row r="795" spans="2:35">
      <c r="B795" s="39">
        <f t="shared" si="369"/>
        <v>767</v>
      </c>
      <c r="C795" s="42">
        <f t="shared" si="370"/>
        <v>5.0949400479563076</v>
      </c>
      <c r="D795" s="10">
        <f t="shared" si="371"/>
        <v>0.44505995204301207</v>
      </c>
      <c r="E795" s="40">
        <f t="shared" si="372"/>
        <v>30.189880095913974</v>
      </c>
      <c r="F795" s="40">
        <f t="shared" si="373"/>
        <v>31.08</v>
      </c>
      <c r="G795" s="3">
        <f t="shared" si="374"/>
        <v>185.64047961635501</v>
      </c>
      <c r="H795" s="3">
        <f t="shared" si="375"/>
        <v>81.256230789298584</v>
      </c>
      <c r="I795">
        <f t="shared" si="360"/>
        <v>8.1256230789298584E-5</v>
      </c>
      <c r="J795" s="4">
        <f t="shared" si="376"/>
        <v>715.83455287295715</v>
      </c>
      <c r="K795" s="40">
        <f t="shared" si="377"/>
        <v>8.8095958416918378</v>
      </c>
      <c r="L795" s="40">
        <f t="shared" si="361"/>
        <v>0</v>
      </c>
      <c r="M795" s="10">
        <f t="shared" si="378"/>
        <v>4.9543164532359176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13.761946381959605</v>
      </c>
      <c r="Q795" s="42">
        <f t="shared" si="380"/>
        <v>0.37098679311204591</v>
      </c>
      <c r="R795" s="4">
        <f t="shared" si="381"/>
        <v>7951.6655655104478</v>
      </c>
      <c r="S795">
        <f t="shared" si="362"/>
        <v>7.9516655655104474E-6</v>
      </c>
      <c r="T795" s="41">
        <f t="shared" si="363"/>
        <v>1.7185270647637339E-4</v>
      </c>
      <c r="U795" s="42">
        <f t="shared" si="382"/>
        <v>1.4269661440586773E-2</v>
      </c>
      <c r="V795" s="42">
        <f t="shared" si="383"/>
        <v>0.44332137586828574</v>
      </c>
      <c r="W795" s="42">
        <f t="shared" si="384"/>
        <v>0.4405495552530001</v>
      </c>
      <c r="X795" s="42">
        <f t="shared" si="385"/>
        <v>2.7718206152856362E-3</v>
      </c>
      <c r="Y795" s="42">
        <f t="shared" si="359"/>
        <v>2.5793652539739744E-3</v>
      </c>
      <c r="Z795" s="10">
        <f t="shared" si="386"/>
        <v>15.009162828218768</v>
      </c>
      <c r="AA795">
        <f t="shared" si="364"/>
        <v>4953465.9142724164</v>
      </c>
      <c r="AB795" s="10">
        <f t="shared" si="365"/>
        <v>4.9534659142724164</v>
      </c>
      <c r="AC795" s="10">
        <f t="shared" si="366"/>
        <v>4.8524659142724165</v>
      </c>
      <c r="AD795" s="3">
        <f t="shared" si="367"/>
        <v>703.76590489810246</v>
      </c>
      <c r="AI795" s="94">
        <f t="shared" si="368"/>
        <v>0.4405495552530001</v>
      </c>
    </row>
    <row r="796" spans="2:35">
      <c r="B796" s="39">
        <f t="shared" si="369"/>
        <v>768</v>
      </c>
      <c r="C796" s="42">
        <f t="shared" si="370"/>
        <v>5.1015827338076196</v>
      </c>
      <c r="D796" s="10">
        <f t="shared" si="371"/>
        <v>0.43841726619169918</v>
      </c>
      <c r="E796" s="40">
        <f t="shared" si="372"/>
        <v>30.2031654676166</v>
      </c>
      <c r="F796" s="40">
        <f t="shared" si="373"/>
        <v>31.08</v>
      </c>
      <c r="G796" s="3">
        <f t="shared" si="374"/>
        <v>185.58733812954452</v>
      </c>
      <c r="H796" s="3">
        <f t="shared" si="375"/>
        <v>81.256230789298584</v>
      </c>
      <c r="I796">
        <f t="shared" si="360"/>
        <v>8.1256230789298584E-5</v>
      </c>
      <c r="J796" s="4">
        <f t="shared" si="376"/>
        <v>716.46471242296695</v>
      </c>
      <c r="K796" s="40">
        <f t="shared" si="377"/>
        <v>8.8173510568167419</v>
      </c>
      <c r="L796" s="40">
        <f t="shared" si="361"/>
        <v>0</v>
      </c>
      <c r="M796" s="10">
        <f t="shared" si="378"/>
        <v>4.9534659142724164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13.761192668269846</v>
      </c>
      <c r="Q796" s="42">
        <f t="shared" si="380"/>
        <v>0.37146950460453365</v>
      </c>
      <c r="R796" s="4">
        <f t="shared" si="381"/>
        <v>7832.4396863956317</v>
      </c>
      <c r="S796">
        <f t="shared" si="362"/>
        <v>7.8324396863956321E-6</v>
      </c>
      <c r="T796" s="41">
        <f t="shared" si="363"/>
        <v>1.7197193235548821E-4</v>
      </c>
      <c r="U796" s="42">
        <f t="shared" si="382"/>
        <v>1.4055704639221279E-2</v>
      </c>
      <c r="V796" s="42">
        <f t="shared" si="383"/>
        <v>0.44323950163860587</v>
      </c>
      <c r="W796" s="42">
        <f t="shared" si="384"/>
        <v>0.44047234937415292</v>
      </c>
      <c r="X796" s="42">
        <f t="shared" si="385"/>
        <v>2.7671522644529545E-3</v>
      </c>
      <c r="Y796" s="42">
        <f t="shared" si="359"/>
        <v>2.5807009901734892E-3</v>
      </c>
      <c r="Z796" s="10">
        <f t="shared" si="386"/>
        <v>15.006524348629442</v>
      </c>
      <c r="AA796">
        <f t="shared" si="364"/>
        <v>4952612.8931932757</v>
      </c>
      <c r="AB796" s="10">
        <f t="shared" si="365"/>
        <v>4.952612893193276</v>
      </c>
      <c r="AC796" s="10">
        <f t="shared" si="366"/>
        <v>4.851612893193276</v>
      </c>
      <c r="AD796" s="3">
        <f t="shared" si="367"/>
        <v>703.64218900555124</v>
      </c>
      <c r="AI796" s="94">
        <f t="shared" si="368"/>
        <v>0.44047234937415292</v>
      </c>
    </row>
    <row r="797" spans="2:35">
      <c r="B797" s="39">
        <f t="shared" si="369"/>
        <v>769</v>
      </c>
      <c r="C797" s="42">
        <f t="shared" si="370"/>
        <v>5.1082254196589316</v>
      </c>
      <c r="D797" s="10">
        <f t="shared" si="371"/>
        <v>0.43177458034038629</v>
      </c>
      <c r="E797" s="40">
        <f t="shared" si="372"/>
        <v>30.216450839319226</v>
      </c>
      <c r="F797" s="40">
        <f t="shared" si="373"/>
        <v>31.08</v>
      </c>
      <c r="G797" s="3">
        <f t="shared" si="374"/>
        <v>185.53419664273403</v>
      </c>
      <c r="H797" s="3">
        <f t="shared" si="375"/>
        <v>81.256230789298584</v>
      </c>
      <c r="I797">
        <f t="shared" si="360"/>
        <v>8.1256230789298584E-5</v>
      </c>
      <c r="J797" s="4">
        <f t="shared" si="376"/>
        <v>717.09514922025846</v>
      </c>
      <c r="K797" s="40">
        <f t="shared" si="377"/>
        <v>8.825109683954226</v>
      </c>
      <c r="L797" s="40">
        <f t="shared" si="361"/>
        <v>0</v>
      </c>
      <c r="M797" s="10">
        <f t="shared" si="378"/>
        <v>4.952612893193276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13.760436666503884</v>
      </c>
      <c r="Q797" s="42">
        <f t="shared" si="380"/>
        <v>0.37195224261730919</v>
      </c>
      <c r="R797" s="4">
        <f t="shared" si="381"/>
        <v>7713.2293436599684</v>
      </c>
      <c r="S797">
        <f t="shared" si="362"/>
        <v>7.7132293436599678E-6</v>
      </c>
      <c r="T797" s="41">
        <f t="shared" si="363"/>
        <v>1.7209114269822387E-4</v>
      </c>
      <c r="U797" s="42">
        <f t="shared" si="382"/>
        <v>1.3841775718664996E-2</v>
      </c>
      <c r="V797" s="42">
        <f t="shared" si="383"/>
        <v>0.44315739571922486</v>
      </c>
      <c r="W797" s="42">
        <f t="shared" si="384"/>
        <v>0.44039491818649851</v>
      </c>
      <c r="X797" s="42">
        <f t="shared" si="385"/>
        <v>2.7624775327263484E-3</v>
      </c>
      <c r="Y797" s="42">
        <f t="shared" si="359"/>
        <v>2.5820345430879747E-3</v>
      </c>
      <c r="Z797" s="10">
        <f t="shared" si="386"/>
        <v>15.003878192707377</v>
      </c>
      <c r="AA797">
        <f t="shared" si="364"/>
        <v>4951757.3903539358</v>
      </c>
      <c r="AB797" s="10">
        <f t="shared" si="365"/>
        <v>4.9517573903539356</v>
      </c>
      <c r="AC797" s="10">
        <f t="shared" si="366"/>
        <v>4.8507573903539356</v>
      </c>
      <c r="AD797" s="3">
        <f t="shared" si="367"/>
        <v>703.5181131767855</v>
      </c>
      <c r="AI797" s="94">
        <f t="shared" si="368"/>
        <v>0.44039491818649851</v>
      </c>
    </row>
    <row r="798" spans="2:35">
      <c r="B798" s="39">
        <f t="shared" si="369"/>
        <v>770</v>
      </c>
      <c r="C798" s="42">
        <f t="shared" si="370"/>
        <v>5.1148681055102436</v>
      </c>
      <c r="D798" s="10">
        <f t="shared" si="371"/>
        <v>0.4251318944890734</v>
      </c>
      <c r="E798" s="40">
        <f t="shared" si="372"/>
        <v>30.229736211021851</v>
      </c>
      <c r="F798" s="40">
        <f t="shared" si="373"/>
        <v>31.08</v>
      </c>
      <c r="G798" s="3">
        <f t="shared" si="374"/>
        <v>185.48105515592354</v>
      </c>
      <c r="H798" s="3">
        <f t="shared" si="375"/>
        <v>81.256230789298584</v>
      </c>
      <c r="I798">
        <f t="shared" si="360"/>
        <v>8.1256230789298584E-5</v>
      </c>
      <c r="J798" s="4">
        <f t="shared" si="376"/>
        <v>717.72586326483156</v>
      </c>
      <c r="K798" s="40">
        <f t="shared" si="377"/>
        <v>8.8328717231042884</v>
      </c>
      <c r="L798" s="40">
        <f t="shared" si="361"/>
        <v>0</v>
      </c>
      <c r="M798" s="10">
        <f t="shared" si="378"/>
        <v>4.9517573903539356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13.759678376177112</v>
      </c>
      <c r="Q798" s="42">
        <f t="shared" si="380"/>
        <v>0.37243500723358197</v>
      </c>
      <c r="R798" s="4">
        <f t="shared" si="381"/>
        <v>7594.0345815034898</v>
      </c>
      <c r="S798">
        <f t="shared" si="362"/>
        <v>7.5940345815034895E-6</v>
      </c>
      <c r="T798" s="41">
        <f t="shared" si="363"/>
        <v>1.7221033746038034E-4</v>
      </c>
      <c r="U798" s="42">
        <f t="shared" si="382"/>
        <v>1.3627874758237088E-2</v>
      </c>
      <c r="V798" s="42">
        <f t="shared" si="383"/>
        <v>0.44307505815017484</v>
      </c>
      <c r="W798" s="42">
        <f t="shared" si="384"/>
        <v>0.44031726172230118</v>
      </c>
      <c r="X798" s="42">
        <f t="shared" si="385"/>
        <v>2.75779642787366E-3</v>
      </c>
      <c r="Y798" s="42">
        <f t="shared" ref="Y798:Y861" si="389">IF((X798*(Q798-Q797)+Y797)&lt;0,0,X798*(Q798-Q797)+Y797)</f>
        <v>2.5833659096222354E-3</v>
      </c>
      <c r="Z798" s="10">
        <f t="shared" si="386"/>
        <v>15.001224361554828</v>
      </c>
      <c r="AA798">
        <f t="shared" si="364"/>
        <v>4950899.4061107524</v>
      </c>
      <c r="AB798" s="10">
        <f t="shared" si="365"/>
        <v>4.9508994061107527</v>
      </c>
      <c r="AC798" s="10">
        <f t="shared" si="366"/>
        <v>4.8498994061107528</v>
      </c>
      <c r="AD798" s="3">
        <f t="shared" si="367"/>
        <v>703.39367746348842</v>
      </c>
      <c r="AI798" s="94">
        <f t="shared" si="368"/>
        <v>0.44031726172230118</v>
      </c>
    </row>
    <row r="799" spans="2:35">
      <c r="B799" s="39">
        <f t="shared" si="369"/>
        <v>771</v>
      </c>
      <c r="C799" s="42">
        <f t="shared" si="370"/>
        <v>5.1215107913615556</v>
      </c>
      <c r="D799" s="10">
        <f t="shared" si="371"/>
        <v>0.41848920863776051</v>
      </c>
      <c r="E799" s="40">
        <f t="shared" si="372"/>
        <v>30.243021582724477</v>
      </c>
      <c r="F799" s="40">
        <f t="shared" si="373"/>
        <v>31.08</v>
      </c>
      <c r="G799" s="3">
        <f t="shared" si="374"/>
        <v>185.42791366911305</v>
      </c>
      <c r="H799" s="3">
        <f t="shared" si="375"/>
        <v>81.256230789298584</v>
      </c>
      <c r="I799">
        <f t="shared" si="360"/>
        <v>8.1256230789298584E-5</v>
      </c>
      <c r="J799" s="4">
        <f t="shared" si="376"/>
        <v>718.35685455668613</v>
      </c>
      <c r="K799" s="40">
        <f t="shared" si="377"/>
        <v>8.840637174266929</v>
      </c>
      <c r="L799" s="40">
        <f t="shared" si="361"/>
        <v>0</v>
      </c>
      <c r="M799" s="10">
        <f t="shared" si="378"/>
        <v>4.9508994061107527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13.75891779680318</v>
      </c>
      <c r="Q799" s="42">
        <f t="shared" si="380"/>
        <v>0.3729177985366055</v>
      </c>
      <c r="R799" s="4">
        <f t="shared" si="381"/>
        <v>7474.8554441261786</v>
      </c>
      <c r="S799">
        <f t="shared" si="362"/>
        <v>7.4748554441261782E-6</v>
      </c>
      <c r="T799" s="41">
        <f t="shared" si="363"/>
        <v>1.7232951659775766E-4</v>
      </c>
      <c r="U799" s="42">
        <f t="shared" si="382"/>
        <v>1.3414001837256632E-2</v>
      </c>
      <c r="V799" s="42">
        <f t="shared" si="383"/>
        <v>0.44299248897205273</v>
      </c>
      <c r="W799" s="42">
        <f t="shared" si="384"/>
        <v>0.4402393800139085</v>
      </c>
      <c r="X799" s="42">
        <f t="shared" si="385"/>
        <v>2.7531089581442347E-3</v>
      </c>
      <c r="Y799" s="42">
        <f t="shared" si="389"/>
        <v>2.5846950866835038E-3</v>
      </c>
      <c r="Z799" s="10">
        <f t="shared" si="386"/>
        <v>14.998562856278189</v>
      </c>
      <c r="AA799">
        <f t="shared" si="364"/>
        <v>4950038.9408214251</v>
      </c>
      <c r="AB799" s="10">
        <f t="shared" si="365"/>
        <v>4.9500389408214254</v>
      </c>
      <c r="AC799" s="10">
        <f t="shared" si="366"/>
        <v>4.8490389408214254</v>
      </c>
      <c r="AD799" s="3">
        <f t="shared" si="367"/>
        <v>703.26888191753812</v>
      </c>
      <c r="AI799" s="94">
        <f t="shared" si="368"/>
        <v>0.4402393800139085</v>
      </c>
    </row>
    <row r="800" spans="2:35">
      <c r="B800" s="39">
        <f t="shared" si="369"/>
        <v>772</v>
      </c>
      <c r="C800" s="42">
        <f t="shared" si="370"/>
        <v>5.1281534772128676</v>
      </c>
      <c r="D800" s="10">
        <f t="shared" si="371"/>
        <v>0.41184652278644762</v>
      </c>
      <c r="E800" s="40">
        <f t="shared" si="372"/>
        <v>30.256306954427103</v>
      </c>
      <c r="F800" s="40">
        <f t="shared" si="373"/>
        <v>31.08</v>
      </c>
      <c r="G800" s="3">
        <f t="shared" si="374"/>
        <v>185.37477218230256</v>
      </c>
      <c r="H800" s="3">
        <f t="shared" si="375"/>
        <v>81.256230789298584</v>
      </c>
      <c r="I800">
        <f t="shared" si="360"/>
        <v>8.1256230789298584E-5</v>
      </c>
      <c r="J800" s="4">
        <f t="shared" si="376"/>
        <v>718.98812309582217</v>
      </c>
      <c r="K800" s="40">
        <f t="shared" si="377"/>
        <v>8.8484060374421478</v>
      </c>
      <c r="L800" s="40">
        <f t="shared" si="361"/>
        <v>0</v>
      </c>
      <c r="M800" s="10">
        <f t="shared" si="378"/>
        <v>4.9500389408214254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13.758154927894356</v>
      </c>
      <c r="Q800" s="42">
        <f t="shared" si="380"/>
        <v>0.37340061660967749</v>
      </c>
      <c r="R800" s="4">
        <f t="shared" si="381"/>
        <v>7355.6919757280493</v>
      </c>
      <c r="S800">
        <f t="shared" si="362"/>
        <v>7.3556919757280493E-6</v>
      </c>
      <c r="T800" s="41">
        <f t="shared" si="363"/>
        <v>1.7244868006615577E-4</v>
      </c>
      <c r="U800" s="42">
        <f t="shared" si="382"/>
        <v>1.320015703504277E-2</v>
      </c>
      <c r="V800" s="42">
        <f t="shared" si="383"/>
        <v>0.44290968822531623</v>
      </c>
      <c r="W800" s="42">
        <f t="shared" si="384"/>
        <v>0.44016127309378972</v>
      </c>
      <c r="X800" s="42">
        <f t="shared" si="385"/>
        <v>2.748415131526516E-3</v>
      </c>
      <c r="Y800" s="42">
        <f t="shared" si="389"/>
        <v>2.5860220711813094E-3</v>
      </c>
      <c r="Z800" s="10">
        <f t="shared" si="386"/>
        <v>14.99589367798724</v>
      </c>
      <c r="AA800">
        <f t="shared" si="364"/>
        <v>4949175.9948447449</v>
      </c>
      <c r="AB800" s="10">
        <f t="shared" si="365"/>
        <v>4.9491759948447447</v>
      </c>
      <c r="AC800" s="10">
        <f t="shared" si="366"/>
        <v>4.8481759948447447</v>
      </c>
      <c r="AD800" s="3">
        <f t="shared" si="367"/>
        <v>703.14372659097103</v>
      </c>
      <c r="AI800" s="94">
        <f t="shared" si="368"/>
        <v>0.44016127309378972</v>
      </c>
    </row>
    <row r="801" spans="2:35">
      <c r="B801" s="39">
        <f t="shared" si="369"/>
        <v>773</v>
      </c>
      <c r="C801" s="42">
        <f t="shared" si="370"/>
        <v>5.1347961630641796</v>
      </c>
      <c r="D801" s="10">
        <f t="shared" si="371"/>
        <v>0.40520383693513473</v>
      </c>
      <c r="E801" s="40">
        <f t="shared" si="372"/>
        <v>30.269592326129729</v>
      </c>
      <c r="F801" s="40">
        <f t="shared" si="373"/>
        <v>31.08</v>
      </c>
      <c r="G801" s="3">
        <f t="shared" si="374"/>
        <v>185.32163069549208</v>
      </c>
      <c r="H801" s="3">
        <f t="shared" si="375"/>
        <v>81.256230789298584</v>
      </c>
      <c r="I801">
        <f t="shared" si="360"/>
        <v>8.1256230789298584E-5</v>
      </c>
      <c r="J801" s="4">
        <f t="shared" si="376"/>
        <v>719.61966888224003</v>
      </c>
      <c r="K801" s="40">
        <f t="shared" si="377"/>
        <v>8.8561783126299485</v>
      </c>
      <c r="L801" s="40">
        <f t="shared" si="361"/>
        <v>0</v>
      </c>
      <c r="M801" s="10">
        <f t="shared" si="378"/>
        <v>4.9491759948447447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13.757389768961307</v>
      </c>
      <c r="Q801" s="42">
        <f t="shared" si="380"/>
        <v>0.37388346153614016</v>
      </c>
      <c r="R801" s="4">
        <f t="shared" si="381"/>
        <v>7236.5442205090649</v>
      </c>
      <c r="S801">
        <f t="shared" si="362"/>
        <v>7.2365442205090651E-6</v>
      </c>
      <c r="T801" s="41">
        <f t="shared" si="363"/>
        <v>1.7256782782137478E-4</v>
      </c>
      <c r="U801" s="42">
        <f t="shared" si="382"/>
        <v>1.2986340430914541E-2</v>
      </c>
      <c r="V801" s="42">
        <f t="shared" si="383"/>
        <v>0.44282665595070908</v>
      </c>
      <c r="W801" s="42">
        <f t="shared" si="384"/>
        <v>0.44008294099451356</v>
      </c>
      <c r="X801" s="42">
        <f t="shared" si="385"/>
        <v>2.7437149561955199E-3</v>
      </c>
      <c r="Y801" s="42">
        <f t="shared" si="389"/>
        <v>2.5873468600275682E-3</v>
      </c>
      <c r="Z801" s="10">
        <f t="shared" si="386"/>
        <v>14.993216827795589</v>
      </c>
      <c r="AA801">
        <f t="shared" si="364"/>
        <v>4948310.5685407417</v>
      </c>
      <c r="AB801" s="10">
        <f t="shared" si="365"/>
        <v>4.9483105685407418</v>
      </c>
      <c r="AC801" s="10">
        <f t="shared" si="366"/>
        <v>4.8473105685407418</v>
      </c>
      <c r="AD801" s="3">
        <f t="shared" si="367"/>
        <v>703.01821153600315</v>
      </c>
      <c r="AI801" s="94">
        <f t="shared" si="368"/>
        <v>0.44008294099451356</v>
      </c>
    </row>
    <row r="802" spans="2:35">
      <c r="B802" s="39">
        <f t="shared" si="369"/>
        <v>774</v>
      </c>
      <c r="C802" s="42">
        <f t="shared" si="370"/>
        <v>5.1414388489154916</v>
      </c>
      <c r="D802" s="10">
        <f t="shared" si="371"/>
        <v>0.39856115108382184</v>
      </c>
      <c r="E802" s="40">
        <f t="shared" si="372"/>
        <v>30.282877697832355</v>
      </c>
      <c r="F802" s="40">
        <f t="shared" si="373"/>
        <v>31.08</v>
      </c>
      <c r="G802" s="3">
        <f t="shared" si="374"/>
        <v>185.26848920868159</v>
      </c>
      <c r="H802" s="3">
        <f t="shared" si="375"/>
        <v>81.256230789298584</v>
      </c>
      <c r="I802">
        <f t="shared" si="360"/>
        <v>8.1256230789298584E-5</v>
      </c>
      <c r="J802" s="4">
        <f t="shared" si="376"/>
        <v>720.25149191593914</v>
      </c>
      <c r="K802" s="40">
        <f t="shared" si="377"/>
        <v>8.8639539998303238</v>
      </c>
      <c r="L802" s="40">
        <f t="shared" si="361"/>
        <v>0</v>
      </c>
      <c r="M802" s="10">
        <f t="shared" si="378"/>
        <v>4.9483105685407418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13.756622319513232</v>
      </c>
      <c r="Q802" s="42">
        <f t="shared" si="380"/>
        <v>0.37436633339938014</v>
      </c>
      <c r="R802" s="4">
        <f t="shared" si="381"/>
        <v>7117.4122226692753</v>
      </c>
      <c r="S802">
        <f t="shared" si="362"/>
        <v>7.1174122226692749E-6</v>
      </c>
      <c r="T802" s="41">
        <f t="shared" si="363"/>
        <v>1.7268695981921455E-4</v>
      </c>
      <c r="U802" s="42">
        <f t="shared" si="382"/>
        <v>1.2772552104191147E-2</v>
      </c>
      <c r="V802" s="42">
        <f t="shared" si="383"/>
        <v>0.44274339218880282</v>
      </c>
      <c r="W802" s="42">
        <f t="shared" si="384"/>
        <v>0.44000438374876066</v>
      </c>
      <c r="X802" s="42">
        <f t="shared" si="385"/>
        <v>2.7390084400421566E-3</v>
      </c>
      <c r="Y802" s="42">
        <f t="shared" si="389"/>
        <v>2.5886694501364412E-3</v>
      </c>
      <c r="Z802" s="10">
        <f t="shared" si="386"/>
        <v>14.990532306819874</v>
      </c>
      <c r="AA802">
        <f t="shared" si="364"/>
        <v>4947442.6622704268</v>
      </c>
      <c r="AB802" s="10">
        <f t="shared" si="365"/>
        <v>4.9474426622704266</v>
      </c>
      <c r="AC802" s="10">
        <f t="shared" si="366"/>
        <v>4.8464426622704266</v>
      </c>
      <c r="AD802" s="3">
        <f t="shared" si="367"/>
        <v>702.89233680499296</v>
      </c>
      <c r="AI802" s="94">
        <f t="shared" si="368"/>
        <v>0.44000438374876066</v>
      </c>
    </row>
    <row r="803" spans="2:35">
      <c r="B803" s="39">
        <f t="shared" si="369"/>
        <v>775</v>
      </c>
      <c r="C803" s="42">
        <f t="shared" si="370"/>
        <v>5.1480815347668036</v>
      </c>
      <c r="D803" s="10">
        <f t="shared" si="371"/>
        <v>0.39191846523250895</v>
      </c>
      <c r="E803" s="40">
        <f t="shared" si="372"/>
        <v>30.29616306953498</v>
      </c>
      <c r="F803" s="40">
        <f t="shared" si="373"/>
        <v>31.08</v>
      </c>
      <c r="G803" s="3">
        <f t="shared" si="374"/>
        <v>185.2153477218711</v>
      </c>
      <c r="H803" s="3">
        <f t="shared" si="375"/>
        <v>81.256230789298584</v>
      </c>
      <c r="I803">
        <f t="shared" si="360"/>
        <v>8.1256230789298584E-5</v>
      </c>
      <c r="J803" s="4">
        <f t="shared" si="376"/>
        <v>720.88359219692006</v>
      </c>
      <c r="K803" s="40">
        <f t="shared" si="377"/>
        <v>8.871733099043281</v>
      </c>
      <c r="L803" s="40">
        <f t="shared" si="361"/>
        <v>0</v>
      </c>
      <c r="M803" s="10">
        <f t="shared" si="378"/>
        <v>4.9474426622704266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13.75585257905762</v>
      </c>
      <c r="Q803" s="42">
        <f t="shared" si="380"/>
        <v>0.37484923228282885</v>
      </c>
      <c r="R803" s="4">
        <f t="shared" si="381"/>
        <v>6998.2960264086296</v>
      </c>
      <c r="S803">
        <f t="shared" si="362"/>
        <v>6.9982960264086292E-6</v>
      </c>
      <c r="T803" s="41">
        <f t="shared" si="363"/>
        <v>1.728060760154752E-4</v>
      </c>
      <c r="U803" s="42">
        <f t="shared" si="382"/>
        <v>1.2558792134191605E-2</v>
      </c>
      <c r="V803" s="42">
        <f t="shared" si="383"/>
        <v>0.44265989698078184</v>
      </c>
      <c r="W803" s="42">
        <f t="shared" si="384"/>
        <v>0.43992560138930148</v>
      </c>
      <c r="X803" s="42">
        <f t="shared" si="385"/>
        <v>2.7342955914803624E-3</v>
      </c>
      <c r="Y803" s="42">
        <f t="shared" si="389"/>
        <v>2.5899898384245858E-3</v>
      </c>
      <c r="Z803" s="10">
        <f t="shared" si="386"/>
        <v>14.987840116181134</v>
      </c>
      <c r="AA803">
        <f t="shared" si="364"/>
        <v>4946572.2763962289</v>
      </c>
      <c r="AB803" s="10">
        <f t="shared" si="365"/>
        <v>4.9465722763962292</v>
      </c>
      <c r="AC803" s="10">
        <f t="shared" si="366"/>
        <v>4.8455722763962292</v>
      </c>
      <c r="AD803" s="3">
        <f t="shared" si="367"/>
        <v>702.7661024505046</v>
      </c>
      <c r="AI803" s="94">
        <f t="shared" si="368"/>
        <v>0.43992560138930148</v>
      </c>
    </row>
    <row r="804" spans="2:35">
      <c r="B804" s="39">
        <f t="shared" si="369"/>
        <v>776</v>
      </c>
      <c r="C804" s="42">
        <f t="shared" si="370"/>
        <v>5.1547242206181156</v>
      </c>
      <c r="D804" s="10">
        <f t="shared" si="371"/>
        <v>0.38527577938119606</v>
      </c>
      <c r="E804" s="40">
        <f t="shared" si="372"/>
        <v>30.309448441237606</v>
      </c>
      <c r="F804" s="40">
        <f t="shared" si="373"/>
        <v>31.08</v>
      </c>
      <c r="G804" s="3">
        <f t="shared" si="374"/>
        <v>185.16220623506061</v>
      </c>
      <c r="H804" s="3">
        <f t="shared" si="375"/>
        <v>81.256230789298584</v>
      </c>
      <c r="I804">
        <f t="shared" si="360"/>
        <v>8.1256230789298584E-5</v>
      </c>
      <c r="J804" s="4">
        <f t="shared" si="376"/>
        <v>721.51596972518234</v>
      </c>
      <c r="K804" s="40">
        <f t="shared" si="377"/>
        <v>8.8795156102688164</v>
      </c>
      <c r="L804" s="40">
        <f t="shared" si="361"/>
        <v>0</v>
      </c>
      <c r="M804" s="10">
        <f t="shared" si="378"/>
        <v>4.9465722763962292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13.755080547100651</v>
      </c>
      <c r="Q804" s="42">
        <f t="shared" si="380"/>
        <v>0.37533215826996252</v>
      </c>
      <c r="R804" s="4">
        <f t="shared" si="381"/>
        <v>6879.1956759271588</v>
      </c>
      <c r="S804">
        <f t="shared" si="362"/>
        <v>6.8791956759271587E-6</v>
      </c>
      <c r="T804" s="41">
        <f t="shared" si="363"/>
        <v>1.7292517636595669E-4</v>
      </c>
      <c r="U804" s="42">
        <f t="shared" si="382"/>
        <v>1.2345060600235082E-2</v>
      </c>
      <c r="V804" s="42">
        <f t="shared" si="383"/>
        <v>0.4425761703674097</v>
      </c>
      <c r="W804" s="42">
        <f t="shared" si="384"/>
        <v>0.43984659394903441</v>
      </c>
      <c r="X804" s="42">
        <f t="shared" si="385"/>
        <v>2.7295764183752902E-3</v>
      </c>
      <c r="Y804" s="42">
        <f t="shared" si="389"/>
        <v>2.5913080218108865E-3</v>
      </c>
      <c r="Z804" s="10">
        <f t="shared" si="386"/>
        <v>14.985140257003261</v>
      </c>
      <c r="AA804">
        <f t="shared" si="364"/>
        <v>4945699.4112815047</v>
      </c>
      <c r="AB804" s="10">
        <f t="shared" si="365"/>
        <v>4.9456994112815043</v>
      </c>
      <c r="AC804" s="10">
        <f t="shared" si="366"/>
        <v>4.8446994112815043</v>
      </c>
      <c r="AD804" s="3">
        <f t="shared" si="367"/>
        <v>702.63950852523635</v>
      </c>
      <c r="AI804" s="94">
        <f t="shared" si="368"/>
        <v>0.43984659394903441</v>
      </c>
    </row>
    <row r="805" spans="2:35">
      <c r="B805" s="39">
        <f t="shared" si="369"/>
        <v>777</v>
      </c>
      <c r="C805" s="42">
        <f t="shared" si="370"/>
        <v>5.1613669064694276</v>
      </c>
      <c r="D805" s="10">
        <f t="shared" si="371"/>
        <v>0.37863309352988317</v>
      </c>
      <c r="E805" s="40">
        <f t="shared" si="372"/>
        <v>30.322733812940232</v>
      </c>
      <c r="F805" s="40">
        <f t="shared" si="373"/>
        <v>31.08</v>
      </c>
      <c r="G805" s="3">
        <f t="shared" si="374"/>
        <v>185.10906474825012</v>
      </c>
      <c r="H805" s="3">
        <f t="shared" si="375"/>
        <v>81.256230789298584</v>
      </c>
      <c r="I805">
        <f t="shared" si="360"/>
        <v>8.1256230789298584E-5</v>
      </c>
      <c r="J805" s="4">
        <f t="shared" si="376"/>
        <v>722.14862450072644</v>
      </c>
      <c r="K805" s="40">
        <f t="shared" si="377"/>
        <v>8.8873015335069319</v>
      </c>
      <c r="L805" s="40">
        <f t="shared" si="361"/>
        <v>0</v>
      </c>
      <c r="M805" s="10">
        <f t="shared" si="378"/>
        <v>4.9456994112815043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13.754306223146738</v>
      </c>
      <c r="Q805" s="42">
        <f t="shared" si="380"/>
        <v>0.37581511144430246</v>
      </c>
      <c r="R805" s="4">
        <f t="shared" si="381"/>
        <v>6760.1112154248276</v>
      </c>
      <c r="S805">
        <f t="shared" si="362"/>
        <v>6.7601112154248273E-6</v>
      </c>
      <c r="T805" s="41">
        <f t="shared" si="363"/>
        <v>1.73044260826459E-4</v>
      </c>
      <c r="U805" s="42">
        <f t="shared" si="382"/>
        <v>1.2131357581640623E-2</v>
      </c>
      <c r="V805" s="42">
        <f t="shared" si="383"/>
        <v>0.44249221239001074</v>
      </c>
      <c r="W805" s="42">
        <f t="shared" si="384"/>
        <v>0.43976736146094231</v>
      </c>
      <c r="X805" s="42">
        <f t="shared" si="385"/>
        <v>2.7248509290684342E-3</v>
      </c>
      <c r="Y805" s="42">
        <f t="shared" si="389"/>
        <v>2.5926239972166834E-3</v>
      </c>
      <c r="Z805" s="10">
        <f t="shared" si="386"/>
        <v>14.982432730414271</v>
      </c>
      <c r="AA805">
        <f t="shared" si="364"/>
        <v>4944824.0672909422</v>
      </c>
      <c r="AB805" s="10">
        <f t="shared" si="365"/>
        <v>4.9448240672909423</v>
      </c>
      <c r="AC805" s="10">
        <f t="shared" si="366"/>
        <v>4.8438240672909423</v>
      </c>
      <c r="AD805" s="3">
        <f t="shared" si="367"/>
        <v>702.5125550820801</v>
      </c>
      <c r="AI805" s="94">
        <f t="shared" si="368"/>
        <v>0.43976736146094231</v>
      </c>
    </row>
    <row r="806" spans="2:35">
      <c r="B806" s="39">
        <f t="shared" si="369"/>
        <v>778</v>
      </c>
      <c r="C806" s="42">
        <f t="shared" si="370"/>
        <v>5.1680095923207396</v>
      </c>
      <c r="D806" s="10">
        <f t="shared" si="371"/>
        <v>0.37199040767857028</v>
      </c>
      <c r="E806" s="40">
        <f t="shared" si="372"/>
        <v>30.336019184642858</v>
      </c>
      <c r="F806" s="40">
        <f t="shared" si="373"/>
        <v>31.08</v>
      </c>
      <c r="G806" s="3">
        <f t="shared" si="374"/>
        <v>185.05592326143963</v>
      </c>
      <c r="H806" s="3">
        <f t="shared" si="375"/>
        <v>81.256230789298584</v>
      </c>
      <c r="I806">
        <f t="shared" si="360"/>
        <v>8.1256230789298584E-5</v>
      </c>
      <c r="J806" s="4">
        <f t="shared" si="376"/>
        <v>722.7815565235519</v>
      </c>
      <c r="K806" s="40">
        <f t="shared" si="377"/>
        <v>8.8950908687576238</v>
      </c>
      <c r="L806" s="40">
        <f t="shared" si="361"/>
        <v>0</v>
      </c>
      <c r="M806" s="10">
        <f t="shared" si="378"/>
        <v>4.9448240672909423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13.753529606698912</v>
      </c>
      <c r="Q806" s="42">
        <f t="shared" si="380"/>
        <v>0.37629809188941499</v>
      </c>
      <c r="R806" s="4">
        <f t="shared" si="381"/>
        <v>6641.0426891016823</v>
      </c>
      <c r="S806">
        <f t="shared" si="362"/>
        <v>6.6410426891016827E-6</v>
      </c>
      <c r="T806" s="41">
        <f t="shared" si="363"/>
        <v>1.7316332935278216E-4</v>
      </c>
      <c r="U806" s="42">
        <f t="shared" si="382"/>
        <v>1.1917683157727423E-2</v>
      </c>
      <c r="V806" s="42">
        <f t="shared" si="383"/>
        <v>0.44240802308966898</v>
      </c>
      <c r="W806" s="42">
        <f t="shared" si="384"/>
        <v>0.43968790395812934</v>
      </c>
      <c r="X806" s="42">
        <f t="shared" si="385"/>
        <v>2.7201191315396334E-3</v>
      </c>
      <c r="Y806" s="42">
        <f t="shared" si="389"/>
        <v>2.5939377615655937E-3</v>
      </c>
      <c r="Z806" s="10">
        <f t="shared" si="386"/>
        <v>14.979717537545243</v>
      </c>
      <c r="AA806">
        <f t="shared" si="364"/>
        <v>4943946.2447902188</v>
      </c>
      <c r="AB806" s="10">
        <f t="shared" si="365"/>
        <v>4.9439462447902187</v>
      </c>
      <c r="AC806" s="10">
        <f t="shared" si="366"/>
        <v>4.8429462447902187</v>
      </c>
      <c r="AD806" s="3">
        <f t="shared" si="367"/>
        <v>702.38524217407087</v>
      </c>
      <c r="AI806" s="94">
        <f t="shared" si="368"/>
        <v>0.43968790395812934</v>
      </c>
    </row>
    <row r="807" spans="2:35">
      <c r="B807" s="39">
        <f t="shared" si="369"/>
        <v>779</v>
      </c>
      <c r="C807" s="42">
        <f t="shared" si="370"/>
        <v>5.1746522781720516</v>
      </c>
      <c r="D807" s="10">
        <f t="shared" si="371"/>
        <v>0.36534772182725739</v>
      </c>
      <c r="E807" s="40">
        <f t="shared" si="372"/>
        <v>30.349304556345484</v>
      </c>
      <c r="F807" s="40">
        <f t="shared" si="373"/>
        <v>31.08</v>
      </c>
      <c r="G807" s="3">
        <f t="shared" si="374"/>
        <v>185.00278177462914</v>
      </c>
      <c r="H807" s="3">
        <f t="shared" si="375"/>
        <v>81.256230789298584</v>
      </c>
      <c r="I807">
        <f t="shared" ref="I807:I862" si="390">H807/1000^2</f>
        <v>8.1256230789298584E-5</v>
      </c>
      <c r="J807" s="4">
        <f t="shared" si="376"/>
        <v>723.41476579365894</v>
      </c>
      <c r="K807" s="40">
        <f t="shared" si="377"/>
        <v>8.902883616020894</v>
      </c>
      <c r="L807" s="40">
        <f t="shared" ref="L807:L862" si="391">IF((gstar-K807)&lt;0,0,gstar-K807)</f>
        <v>0</v>
      </c>
      <c r="M807" s="10">
        <f t="shared" si="378"/>
        <v>4.9439462447902187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13.752750697258488</v>
      </c>
      <c r="Q807" s="42">
        <f t="shared" si="380"/>
        <v>0.37678109968891188</v>
      </c>
      <c r="R807" s="4">
        <f t="shared" si="381"/>
        <v>6521.9901411576748</v>
      </c>
      <c r="S807">
        <f t="shared" ref="S807:S862" si="392">R807/1000^3</f>
        <v>6.5219901411576744E-6</v>
      </c>
      <c r="T807" s="41">
        <f t="shared" ref="T807:T862" si="393">(vc/1000^3-S807)</f>
        <v>1.7328238190072616E-4</v>
      </c>
      <c r="U807" s="42">
        <f t="shared" si="382"/>
        <v>1.1704037407814505E-2</v>
      </c>
      <c r="V807" s="42">
        <f t="shared" si="383"/>
        <v>0.44232360250798131</v>
      </c>
      <c r="W807" s="42">
        <f t="shared" si="384"/>
        <v>0.4396082214737887</v>
      </c>
      <c r="X807" s="42">
        <f t="shared" si="385"/>
        <v>2.7153810341926099E-3</v>
      </c>
      <c r="Y807" s="42">
        <f t="shared" si="389"/>
        <v>2.5952493117837147E-3</v>
      </c>
      <c r="Z807" s="10">
        <f t="shared" si="386"/>
        <v>14.976994679531463</v>
      </c>
      <c r="AA807">
        <f t="shared" ref="AA807:AA862" si="394">Z807*rat*to+patm*1000000</f>
        <v>4943065.9441463724</v>
      </c>
      <c r="AB807" s="10">
        <f t="shared" ref="AB807:AB862" si="395">AA807/1000000</f>
        <v>4.9430659441463725</v>
      </c>
      <c r="AC807" s="10">
        <f t="shared" ref="AC807:AC862" si="396">AB807-patm</f>
        <v>4.8420659441463725</v>
      </c>
      <c r="AD807" s="3">
        <f t="shared" ref="AD807:AD862" si="397">AC807*1000000/6895</f>
        <v>702.25756985444127</v>
      </c>
      <c r="AI807" s="94">
        <f t="shared" ref="AI807:AI862" si="398">($M807-patm)*1000000*$I807/SQRT(rat*to)*SQRT(k)*(2/(k+1))^((k+1)/2/(k-1))</f>
        <v>0.4396082214737887</v>
      </c>
    </row>
    <row r="808" spans="2:35">
      <c r="B808" s="39">
        <f t="shared" ref="B808:B862" si="399">1+B807</f>
        <v>780</v>
      </c>
      <c r="C808" s="42">
        <f t="shared" ref="C808:C862" si="400">xincp+C807</f>
        <v>5.1812949640233636</v>
      </c>
      <c r="D808" s="10">
        <f t="shared" ref="D808:D862" si="401">(F808-E808)/2</f>
        <v>0.3587050359759445</v>
      </c>
      <c r="E808" s="40">
        <f t="shared" ref="E808:E862" si="402">E807+ci*2*xincp</f>
        <v>30.362589928048109</v>
      </c>
      <c r="F808" s="40">
        <f t="shared" ref="F808:F862" si="403">F807-osi*2*xincp</f>
        <v>31.08</v>
      </c>
      <c r="G808" s="3">
        <f t="shared" ref="G808:G862" si="404">G807-ei*n*2*xincp</f>
        <v>184.94964028781865</v>
      </c>
      <c r="H808" s="3">
        <f t="shared" ref="H808:H862" si="405">PI()/4*(dto+erate*(two-D808)/two)^2</f>
        <v>81.256230789298584</v>
      </c>
      <c r="I808">
        <f t="shared" si="390"/>
        <v>8.1256230789298584E-5</v>
      </c>
      <c r="J808" s="4">
        <f t="shared" ref="J808:J862" si="406">PI()/4*dc^2-PI()/4*(F808^2-E808^2)</f>
        <v>724.04825231104758</v>
      </c>
      <c r="K808" s="40">
        <f t="shared" ref="K808:K862" si="407">J808/H808</f>
        <v>8.9106797752967459</v>
      </c>
      <c r="L808" s="40">
        <f t="shared" si="391"/>
        <v>0</v>
      </c>
      <c r="M808" s="10">
        <f t="shared" ref="M808:M862" si="408">AB807</f>
        <v>4.9430659441463725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13.751969494325413</v>
      </c>
      <c r="Q808" s="42">
        <f t="shared" ref="Q808:Q862" si="410">xincp/P808+Q807</f>
        <v>0.37726413492645028</v>
      </c>
      <c r="R808" s="4">
        <f t="shared" ref="R808:R862" si="411">PI()/4*(F808^2-E808^2)*G808</f>
        <v>6402.9536157928351</v>
      </c>
      <c r="S808">
        <f t="shared" si="392"/>
        <v>6.402953615792835E-6</v>
      </c>
      <c r="T808" s="41">
        <f t="shared" si="393"/>
        <v>1.7340141842609101E-4</v>
      </c>
      <c r="U808" s="42">
        <f t="shared" ref="U808:U862" si="412">rhopgrain*R808/1000^2</f>
        <v>1.1490420411221032E-2</v>
      </c>
      <c r="V808" s="42">
        <f t="shared" ref="V808:V862" si="413">(U807-U808)/(Q808-Q807)</f>
        <v>0.44223895068626584</v>
      </c>
      <c r="W808" s="42">
        <f t="shared" ref="W808:W862" si="414">IF(V808&lt;AI808,IF(AB807&gt;pbd,AI808,0),AI808)</f>
        <v>0.43952831404123777</v>
      </c>
      <c r="X808" s="42">
        <f t="shared" ref="X808:X862" si="415">V808-W808</f>
        <v>2.710636645028075E-3</v>
      </c>
      <c r="Y808" s="42">
        <f t="shared" si="389"/>
        <v>2.5965586447994262E-3</v>
      </c>
      <c r="Z808" s="10">
        <f t="shared" ref="Z808:Z862" si="416">Y808/T808</f>
        <v>14.974264157511255</v>
      </c>
      <c r="AA808">
        <f t="shared" si="394"/>
        <v>4942183.1657274244</v>
      </c>
      <c r="AB808" s="10">
        <f t="shared" si="395"/>
        <v>4.9421831657274247</v>
      </c>
      <c r="AC808" s="10">
        <f t="shared" si="396"/>
        <v>4.8411831657274247</v>
      </c>
      <c r="AD808" s="3">
        <f t="shared" si="397"/>
        <v>702.12953817656626</v>
      </c>
      <c r="AI808" s="94">
        <f t="shared" si="398"/>
        <v>0.43952831404123777</v>
      </c>
    </row>
    <row r="809" spans="2:35">
      <c r="B809" s="39">
        <f t="shared" si="399"/>
        <v>781</v>
      </c>
      <c r="C809" s="42">
        <f t="shared" si="400"/>
        <v>5.1879376498746756</v>
      </c>
      <c r="D809" s="10">
        <f t="shared" si="401"/>
        <v>0.35206235012463161</v>
      </c>
      <c r="E809" s="40">
        <f t="shared" si="402"/>
        <v>30.375875299750735</v>
      </c>
      <c r="F809" s="40">
        <f t="shared" si="403"/>
        <v>31.08</v>
      </c>
      <c r="G809" s="3">
        <f t="shared" si="404"/>
        <v>184.89649880100816</v>
      </c>
      <c r="H809" s="3">
        <f t="shared" si="405"/>
        <v>81.256230789298584</v>
      </c>
      <c r="I809">
        <f t="shared" si="390"/>
        <v>8.1256230789298584E-5</v>
      </c>
      <c r="J809" s="4">
        <f t="shared" si="406"/>
        <v>724.6820160757178</v>
      </c>
      <c r="K809" s="40">
        <f t="shared" si="407"/>
        <v>8.9184793465851744</v>
      </c>
      <c r="L809" s="40">
        <f t="shared" si="391"/>
        <v>0</v>
      </c>
      <c r="M809" s="10">
        <f t="shared" si="408"/>
        <v>4.9421831657274247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13.751185997397918</v>
      </c>
      <c r="Q809" s="42">
        <f t="shared" si="410"/>
        <v>0.37774719768573295</v>
      </c>
      <c r="R809" s="4">
        <f t="shared" si="411"/>
        <v>6283.9331572071433</v>
      </c>
      <c r="S809">
        <f t="shared" si="392"/>
        <v>6.2839331572071436E-6</v>
      </c>
      <c r="T809" s="41">
        <f t="shared" si="393"/>
        <v>1.7352043888467668E-4</v>
      </c>
      <c r="U809" s="42">
        <f t="shared" si="412"/>
        <v>1.1276832247266078E-2</v>
      </c>
      <c r="V809" s="42">
        <f t="shared" si="413"/>
        <v>0.4421540676663307</v>
      </c>
      <c r="W809" s="42">
        <f t="shared" si="414"/>
        <v>0.43944818169388272</v>
      </c>
      <c r="X809" s="42">
        <f t="shared" si="415"/>
        <v>2.7058859724479745E-3</v>
      </c>
      <c r="Y809" s="42">
        <f t="shared" si="389"/>
        <v>2.5978657575435812E-3</v>
      </c>
      <c r="Z809" s="10">
        <f t="shared" si="416"/>
        <v>14.971525972627047</v>
      </c>
      <c r="AA809">
        <f t="shared" si="394"/>
        <v>4941297.9099027216</v>
      </c>
      <c r="AB809" s="10">
        <f t="shared" si="395"/>
        <v>4.9412979099027217</v>
      </c>
      <c r="AC809" s="10">
        <f t="shared" si="396"/>
        <v>4.8402979099027217</v>
      </c>
      <c r="AD809" s="3">
        <f t="shared" si="397"/>
        <v>702.00114719401324</v>
      </c>
      <c r="AI809" s="94">
        <f t="shared" si="398"/>
        <v>0.43944818169388272</v>
      </c>
    </row>
    <row r="810" spans="2:35">
      <c r="B810" s="39">
        <f t="shared" si="399"/>
        <v>782</v>
      </c>
      <c r="C810" s="42">
        <f t="shared" si="400"/>
        <v>5.1945803357259877</v>
      </c>
      <c r="D810" s="10">
        <f t="shared" si="401"/>
        <v>0.34541966427331872</v>
      </c>
      <c r="E810" s="40">
        <f t="shared" si="402"/>
        <v>30.389160671453361</v>
      </c>
      <c r="F810" s="40">
        <f t="shared" si="403"/>
        <v>31.08</v>
      </c>
      <c r="G810" s="3">
        <f t="shared" si="404"/>
        <v>184.84335731419768</v>
      </c>
      <c r="H810" s="3">
        <f t="shared" si="405"/>
        <v>81.256230789298584</v>
      </c>
      <c r="I810">
        <f t="shared" si="390"/>
        <v>8.1256230789298584E-5</v>
      </c>
      <c r="J810" s="4">
        <f t="shared" si="406"/>
        <v>725.31605708766949</v>
      </c>
      <c r="K810" s="40">
        <f t="shared" si="407"/>
        <v>8.9262823298861829</v>
      </c>
      <c r="L810" s="40">
        <f t="shared" si="391"/>
        <v>0</v>
      </c>
      <c r="M810" s="10">
        <f t="shared" si="408"/>
        <v>4.9412979099027217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13.750400205972822</v>
      </c>
      <c r="Q810" s="42">
        <f t="shared" si="410"/>
        <v>0.3782302880505084</v>
      </c>
      <c r="R810" s="4">
        <f t="shared" si="411"/>
        <v>6164.9288096006167</v>
      </c>
      <c r="S810">
        <f t="shared" si="392"/>
        <v>6.1649288096006165E-6</v>
      </c>
      <c r="T810" s="41">
        <f t="shared" si="393"/>
        <v>1.7363944323228321E-4</v>
      </c>
      <c r="U810" s="42">
        <f t="shared" si="412"/>
        <v>1.1063272995268787E-2</v>
      </c>
      <c r="V810" s="42">
        <f t="shared" si="413"/>
        <v>0.44206895348980385</v>
      </c>
      <c r="W810" s="42">
        <f t="shared" si="414"/>
        <v>0.43936782446525041</v>
      </c>
      <c r="X810" s="42">
        <f t="shared" si="415"/>
        <v>2.7011290245534392E-3</v>
      </c>
      <c r="Y810" s="42">
        <f t="shared" si="389"/>
        <v>2.5991706469493583E-3</v>
      </c>
      <c r="Z810" s="10">
        <f t="shared" si="416"/>
        <v>14.968780126024487</v>
      </c>
      <c r="AA810">
        <f t="shared" si="394"/>
        <v>4940410.1770426519</v>
      </c>
      <c r="AB810" s="10">
        <f t="shared" si="395"/>
        <v>4.9404101770426516</v>
      </c>
      <c r="AC810" s="10">
        <f t="shared" si="396"/>
        <v>4.8394101770426516</v>
      </c>
      <c r="AD810" s="3">
        <f t="shared" si="397"/>
        <v>701.87239696050062</v>
      </c>
      <c r="AI810" s="94">
        <f t="shared" si="398"/>
        <v>0.43936782446525041</v>
      </c>
    </row>
    <row r="811" spans="2:35">
      <c r="B811" s="39">
        <f t="shared" si="399"/>
        <v>783</v>
      </c>
      <c r="C811" s="42">
        <f t="shared" si="400"/>
        <v>5.2012230215772997</v>
      </c>
      <c r="D811" s="10">
        <f t="shared" si="401"/>
        <v>0.33877697842200583</v>
      </c>
      <c r="E811" s="40">
        <f t="shared" si="402"/>
        <v>30.402446043155987</v>
      </c>
      <c r="F811" s="40">
        <f t="shared" si="403"/>
        <v>31.08</v>
      </c>
      <c r="G811" s="3">
        <f t="shared" si="404"/>
        <v>184.79021582738719</v>
      </c>
      <c r="H811" s="3">
        <f t="shared" si="405"/>
        <v>81.256230789298584</v>
      </c>
      <c r="I811">
        <f t="shared" si="390"/>
        <v>8.1256230789298584E-5</v>
      </c>
      <c r="J811" s="4">
        <f t="shared" si="406"/>
        <v>725.95037534690289</v>
      </c>
      <c r="K811" s="40">
        <f t="shared" si="407"/>
        <v>8.9340887251997696</v>
      </c>
      <c r="L811" s="40">
        <f t="shared" si="391"/>
        <v>0</v>
      </c>
      <c r="M811" s="10">
        <f t="shared" si="408"/>
        <v>4.9404101770426516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13.749612119545285</v>
      </c>
      <c r="Q811" s="42">
        <f t="shared" si="410"/>
        <v>0.3787134061045711</v>
      </c>
      <c r="R811" s="4">
        <f t="shared" si="411"/>
        <v>6045.9406171732189</v>
      </c>
      <c r="S811">
        <f t="shared" si="392"/>
        <v>6.0459406171732185E-6</v>
      </c>
      <c r="T811" s="41">
        <f t="shared" si="393"/>
        <v>1.7375843142471061E-4</v>
      </c>
      <c r="U811" s="42">
        <f t="shared" si="412"/>
        <v>1.0849742734548199E-2</v>
      </c>
      <c r="V811" s="42">
        <f t="shared" si="413"/>
        <v>0.44198360819873977</v>
      </c>
      <c r="W811" s="42">
        <f t="shared" si="414"/>
        <v>0.43928724238896183</v>
      </c>
      <c r="X811" s="42">
        <f t="shared" si="415"/>
        <v>2.6963658097779453E-3</v>
      </c>
      <c r="Y811" s="42">
        <f t="shared" si="389"/>
        <v>2.6004733099524195E-3</v>
      </c>
      <c r="Z811" s="10">
        <f t="shared" si="416"/>
        <v>14.966026618853327</v>
      </c>
      <c r="AA811">
        <f t="shared" si="394"/>
        <v>4939519.9675189313</v>
      </c>
      <c r="AB811" s="10">
        <f t="shared" si="395"/>
        <v>4.9395199675189314</v>
      </c>
      <c r="AC811" s="10">
        <f t="shared" si="396"/>
        <v>4.8385199675189314</v>
      </c>
      <c r="AD811" s="3">
        <f t="shared" si="397"/>
        <v>701.74328752993927</v>
      </c>
      <c r="AI811" s="94">
        <f t="shared" si="398"/>
        <v>0.43928724238896183</v>
      </c>
    </row>
    <row r="812" spans="2:35">
      <c r="B812" s="39">
        <f t="shared" si="399"/>
        <v>784</v>
      </c>
      <c r="C812" s="42">
        <f t="shared" si="400"/>
        <v>5.2078657074286117</v>
      </c>
      <c r="D812" s="10">
        <f t="shared" si="401"/>
        <v>0.33213429257069293</v>
      </c>
      <c r="E812" s="40">
        <f t="shared" si="402"/>
        <v>30.415731414858612</v>
      </c>
      <c r="F812" s="40">
        <f t="shared" si="403"/>
        <v>31.08</v>
      </c>
      <c r="G812" s="3">
        <f t="shared" si="404"/>
        <v>184.7370743405767</v>
      </c>
      <c r="H812" s="3">
        <f t="shared" si="405"/>
        <v>81.256230789298584</v>
      </c>
      <c r="I812">
        <f t="shared" si="390"/>
        <v>8.1256230789298584E-5</v>
      </c>
      <c r="J812" s="4">
        <f t="shared" si="406"/>
        <v>726.58497085341776</v>
      </c>
      <c r="K812" s="40">
        <f t="shared" si="407"/>
        <v>8.9418985325259364</v>
      </c>
      <c r="L812" s="40">
        <f t="shared" si="391"/>
        <v>0</v>
      </c>
      <c r="M812" s="10">
        <f t="shared" si="408"/>
        <v>4.9395199675189314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13.748821737609051</v>
      </c>
      <c r="Q812" s="42">
        <f t="shared" si="410"/>
        <v>0.37919655193176161</v>
      </c>
      <c r="R812" s="4">
        <f t="shared" si="411"/>
        <v>5926.9686241249829</v>
      </c>
      <c r="S812">
        <f t="shared" si="392"/>
        <v>5.926968624124983E-6</v>
      </c>
      <c r="T812" s="41">
        <f t="shared" si="393"/>
        <v>1.7387740341775885E-4</v>
      </c>
      <c r="U812" s="42">
        <f t="shared" si="412"/>
        <v>1.0636241544423487E-2</v>
      </c>
      <c r="V812" s="42">
        <f t="shared" si="413"/>
        <v>0.44189803183486981</v>
      </c>
      <c r="W812" s="42">
        <f t="shared" si="414"/>
        <v>0.43920643549875882</v>
      </c>
      <c r="X812" s="42">
        <f t="shared" si="415"/>
        <v>2.6915963361109907E-3</v>
      </c>
      <c r="Y812" s="42">
        <f t="shared" si="389"/>
        <v>2.6017737434906926E-3</v>
      </c>
      <c r="Z812" s="10">
        <f t="shared" si="416"/>
        <v>14.963265452266135</v>
      </c>
      <c r="AA812">
        <f t="shared" si="394"/>
        <v>4938627.2817041837</v>
      </c>
      <c r="AB812" s="10">
        <f t="shared" si="395"/>
        <v>4.9386272817041839</v>
      </c>
      <c r="AC812" s="10">
        <f t="shared" si="396"/>
        <v>4.8376272817041839</v>
      </c>
      <c r="AD812" s="3">
        <f t="shared" si="397"/>
        <v>701.6138189563718</v>
      </c>
      <c r="AI812" s="94">
        <f t="shared" si="398"/>
        <v>0.43920643549875882</v>
      </c>
    </row>
    <row r="813" spans="2:35">
      <c r="B813" s="39">
        <f t="shared" si="399"/>
        <v>785</v>
      </c>
      <c r="C813" s="42">
        <f t="shared" si="400"/>
        <v>5.2145083932799237</v>
      </c>
      <c r="D813" s="10">
        <f t="shared" si="401"/>
        <v>0.32549160671938004</v>
      </c>
      <c r="E813" s="40">
        <f t="shared" si="402"/>
        <v>30.429016786561238</v>
      </c>
      <c r="F813" s="40">
        <f t="shared" si="403"/>
        <v>31.08</v>
      </c>
      <c r="G813" s="3">
        <f t="shared" si="404"/>
        <v>184.68393285376621</v>
      </c>
      <c r="H813" s="3">
        <f t="shared" si="405"/>
        <v>81.256230789298584</v>
      </c>
      <c r="I813">
        <f t="shared" si="390"/>
        <v>8.1256230789298584E-5</v>
      </c>
      <c r="J813" s="4">
        <f t="shared" si="406"/>
        <v>727.2198436072141</v>
      </c>
      <c r="K813" s="40">
        <f t="shared" si="407"/>
        <v>8.9497117518646796</v>
      </c>
      <c r="L813" s="40">
        <f t="shared" si="391"/>
        <v>0</v>
      </c>
      <c r="M813" s="10">
        <f t="shared" si="408"/>
        <v>4.9386272817041839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13.748029059656075</v>
      </c>
      <c r="Q813" s="42">
        <f t="shared" si="410"/>
        <v>0.37967972561596663</v>
      </c>
      <c r="R813" s="4">
        <f t="shared" si="411"/>
        <v>5808.0128746559039</v>
      </c>
      <c r="S813">
        <f t="shared" si="392"/>
        <v>5.8080128746559042E-6</v>
      </c>
      <c r="T813" s="41">
        <f t="shared" si="393"/>
        <v>1.7399635916722793E-4</v>
      </c>
      <c r="U813" s="42">
        <f t="shared" si="412"/>
        <v>1.0422769504213751E-2</v>
      </c>
      <c r="V813" s="42">
        <f t="shared" si="413"/>
        <v>0.44181222444050028</v>
      </c>
      <c r="W813" s="42">
        <f t="shared" si="414"/>
        <v>0.43912540382846543</v>
      </c>
      <c r="X813" s="42">
        <f t="shared" si="415"/>
        <v>2.6868206120348459E-3</v>
      </c>
      <c r="Y813" s="42">
        <f t="shared" si="389"/>
        <v>2.6030719445046075E-3</v>
      </c>
      <c r="Z813" s="10">
        <f t="shared" si="416"/>
        <v>14.960496627419626</v>
      </c>
      <c r="AA813">
        <f t="shared" si="394"/>
        <v>4937732.119972378</v>
      </c>
      <c r="AB813" s="10">
        <f t="shared" si="395"/>
        <v>4.9377321199723783</v>
      </c>
      <c r="AC813" s="10">
        <f t="shared" si="396"/>
        <v>4.8367321199723783</v>
      </c>
      <c r="AD813" s="3">
        <f t="shared" si="397"/>
        <v>701.48399129403595</v>
      </c>
      <c r="AI813" s="94">
        <f t="shared" si="398"/>
        <v>0.43912540382846543</v>
      </c>
    </row>
    <row r="814" spans="2:35">
      <c r="B814" s="39">
        <f t="shared" si="399"/>
        <v>786</v>
      </c>
      <c r="C814" s="42">
        <f t="shared" si="400"/>
        <v>5.2211510791312357</v>
      </c>
      <c r="D814" s="10">
        <f t="shared" si="401"/>
        <v>0.31884892086806715</v>
      </c>
      <c r="E814" s="40">
        <f t="shared" si="402"/>
        <v>30.442302158263864</v>
      </c>
      <c r="F814" s="40">
        <f t="shared" si="403"/>
        <v>31.08</v>
      </c>
      <c r="G814" s="3">
        <f t="shared" si="404"/>
        <v>184.63079136695572</v>
      </c>
      <c r="H814" s="3">
        <f t="shared" si="405"/>
        <v>81.256230789298584</v>
      </c>
      <c r="I814">
        <f t="shared" si="390"/>
        <v>8.1256230789298584E-5</v>
      </c>
      <c r="J814" s="4">
        <f t="shared" si="406"/>
        <v>727.85499360829215</v>
      </c>
      <c r="K814" s="40">
        <f t="shared" si="407"/>
        <v>8.9575283832160029</v>
      </c>
      <c r="L814" s="40">
        <f t="shared" si="391"/>
        <v>0</v>
      </c>
      <c r="M814" s="10">
        <f t="shared" si="408"/>
        <v>4.9377321199723783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13.747234085176913</v>
      </c>
      <c r="Q814" s="42">
        <f t="shared" si="410"/>
        <v>0.38016292724111933</v>
      </c>
      <c r="R814" s="4">
        <f t="shared" si="411"/>
        <v>5689.0734129659495</v>
      </c>
      <c r="S814">
        <f t="shared" si="392"/>
        <v>5.6890734129659496E-6</v>
      </c>
      <c r="T814" s="41">
        <f t="shared" si="393"/>
        <v>1.741152986289179E-4</v>
      </c>
      <c r="U814" s="42">
        <f t="shared" si="412"/>
        <v>1.0209326693238045E-2</v>
      </c>
      <c r="V814" s="42">
        <f t="shared" si="413"/>
        <v>0.44172618605795527</v>
      </c>
      <c r="W814" s="42">
        <f t="shared" si="414"/>
        <v>0.43904414741202819</v>
      </c>
      <c r="X814" s="42">
        <f t="shared" si="415"/>
        <v>2.6820386459270873E-3</v>
      </c>
      <c r="Y814" s="42">
        <f t="shared" si="389"/>
        <v>2.6043679099370417E-3</v>
      </c>
      <c r="Z814" s="10">
        <f t="shared" si="416"/>
        <v>14.957720145474315</v>
      </c>
      <c r="AA814">
        <f t="shared" si="394"/>
        <v>4936834.482698706</v>
      </c>
      <c r="AB814" s="10">
        <f t="shared" si="395"/>
        <v>4.9368344826987061</v>
      </c>
      <c r="AC814" s="10">
        <f t="shared" si="396"/>
        <v>4.8358344826987061</v>
      </c>
      <c r="AD814" s="3">
        <f t="shared" si="397"/>
        <v>701.35380459734677</v>
      </c>
      <c r="AI814" s="94">
        <f t="shared" si="398"/>
        <v>0.43904414741202819</v>
      </c>
    </row>
    <row r="815" spans="2:35">
      <c r="B815" s="39">
        <f t="shared" si="399"/>
        <v>787</v>
      </c>
      <c r="C815" s="42">
        <f t="shared" si="400"/>
        <v>5.2277937649825477</v>
      </c>
      <c r="D815" s="10">
        <f t="shared" si="401"/>
        <v>0.31220623501675426</v>
      </c>
      <c r="E815" s="40">
        <f t="shared" si="402"/>
        <v>30.45558752996649</v>
      </c>
      <c r="F815" s="40">
        <f t="shared" si="403"/>
        <v>31.08</v>
      </c>
      <c r="G815" s="3">
        <f t="shared" si="404"/>
        <v>184.57764988014523</v>
      </c>
      <c r="H815" s="3">
        <f t="shared" si="405"/>
        <v>81.256230789298584</v>
      </c>
      <c r="I815">
        <f t="shared" si="390"/>
        <v>8.1256230789298584E-5</v>
      </c>
      <c r="J815" s="4">
        <f t="shared" si="406"/>
        <v>728.49042085665167</v>
      </c>
      <c r="K815" s="40">
        <f t="shared" si="407"/>
        <v>8.9653484265799044</v>
      </c>
      <c r="L815" s="40">
        <f t="shared" si="391"/>
        <v>0</v>
      </c>
      <c r="M815" s="10">
        <f t="shared" si="408"/>
        <v>4.9368344826987061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13.746436813660612</v>
      </c>
      <c r="Q815" s="42">
        <f t="shared" si="410"/>
        <v>0.38064615689119935</v>
      </c>
      <c r="R815" s="4">
        <f t="shared" si="411"/>
        <v>5570.1502832551514</v>
      </c>
      <c r="S815">
        <f t="shared" si="392"/>
        <v>5.5701502832551515E-6</v>
      </c>
      <c r="T815" s="41">
        <f t="shared" si="393"/>
        <v>1.7423422175862868E-4</v>
      </c>
      <c r="U815" s="42">
        <f t="shared" si="412"/>
        <v>9.9959131908155304E-3</v>
      </c>
      <c r="V815" s="42">
        <f t="shared" si="413"/>
        <v>0.44163991672939451</v>
      </c>
      <c r="W815" s="42">
        <f t="shared" si="414"/>
        <v>0.43896266628350389</v>
      </c>
      <c r="X815" s="42">
        <f t="shared" si="415"/>
        <v>2.6772504458906221E-3</v>
      </c>
      <c r="Y815" s="42">
        <f t="shared" si="389"/>
        <v>2.6056616367331861E-3</v>
      </c>
      <c r="Z815" s="10">
        <f t="shared" si="416"/>
        <v>14.954936007593725</v>
      </c>
      <c r="AA815">
        <f t="shared" si="394"/>
        <v>4935934.3702593371</v>
      </c>
      <c r="AB815" s="10">
        <f t="shared" si="395"/>
        <v>4.9359343702593375</v>
      </c>
      <c r="AC815" s="10">
        <f t="shared" si="396"/>
        <v>4.8349343702593375</v>
      </c>
      <c r="AD815" s="3">
        <f t="shared" si="397"/>
        <v>701.2232589208611</v>
      </c>
      <c r="AI815" s="94">
        <f t="shared" si="398"/>
        <v>0.43896266628350389</v>
      </c>
    </row>
    <row r="816" spans="2:35">
      <c r="B816" s="39">
        <f t="shared" si="399"/>
        <v>788</v>
      </c>
      <c r="C816" s="42">
        <f t="shared" si="400"/>
        <v>5.2344364508338597</v>
      </c>
      <c r="D816" s="10">
        <f t="shared" si="401"/>
        <v>0.30556354916544137</v>
      </c>
      <c r="E816" s="40">
        <f t="shared" si="402"/>
        <v>30.468872901669116</v>
      </c>
      <c r="F816" s="40">
        <f t="shared" si="403"/>
        <v>31.08</v>
      </c>
      <c r="G816" s="3">
        <f t="shared" si="404"/>
        <v>184.52450839333474</v>
      </c>
      <c r="H816" s="3">
        <f t="shared" si="405"/>
        <v>81.256230789298584</v>
      </c>
      <c r="I816">
        <f t="shared" si="390"/>
        <v>8.1256230789298584E-5</v>
      </c>
      <c r="J816" s="4">
        <f t="shared" si="406"/>
        <v>729.12612535229289</v>
      </c>
      <c r="K816" s="40">
        <f t="shared" si="407"/>
        <v>8.9731718819563877</v>
      </c>
      <c r="L816" s="40">
        <f t="shared" si="391"/>
        <v>0</v>
      </c>
      <c r="M816" s="10">
        <f t="shared" si="408"/>
        <v>4.9359343702593375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13.745637244594485</v>
      </c>
      <c r="Q816" s="42">
        <f t="shared" si="410"/>
        <v>0.38112941465023298</v>
      </c>
      <c r="R816" s="4">
        <f t="shared" si="411"/>
        <v>5451.2435297234897</v>
      </c>
      <c r="S816">
        <f t="shared" si="392"/>
        <v>5.4512435297234901E-6</v>
      </c>
      <c r="T816" s="41">
        <f t="shared" si="393"/>
        <v>1.7435312851216033E-4</v>
      </c>
      <c r="U816" s="42">
        <f t="shared" si="412"/>
        <v>9.7825290762652874E-3</v>
      </c>
      <c r="V816" s="42">
        <f t="shared" si="413"/>
        <v>0.44155341649753893</v>
      </c>
      <c r="W816" s="42">
        <f t="shared" si="414"/>
        <v>0.43888096047703884</v>
      </c>
      <c r="X816" s="42">
        <f t="shared" si="415"/>
        <v>2.6724560205000913E-3</v>
      </c>
      <c r="Y816" s="42">
        <f t="shared" si="389"/>
        <v>2.6069531218407688E-3</v>
      </c>
      <c r="Z816" s="10">
        <f t="shared" si="416"/>
        <v>14.952144214945623</v>
      </c>
      <c r="AA816">
        <f t="shared" si="394"/>
        <v>4935031.7830318091</v>
      </c>
      <c r="AB816" s="10">
        <f t="shared" si="395"/>
        <v>4.9350317830318096</v>
      </c>
      <c r="AC816" s="10">
        <f t="shared" si="396"/>
        <v>4.8340317830318096</v>
      </c>
      <c r="AD816" s="3">
        <f t="shared" si="397"/>
        <v>701.09235431933416</v>
      </c>
      <c r="AI816" s="94">
        <f t="shared" si="398"/>
        <v>0.43888096047703884</v>
      </c>
    </row>
    <row r="817" spans="2:35">
      <c r="B817" s="39">
        <f t="shared" si="399"/>
        <v>789</v>
      </c>
      <c r="C817" s="42">
        <f t="shared" si="400"/>
        <v>5.2410791366851717</v>
      </c>
      <c r="D817" s="10">
        <f t="shared" si="401"/>
        <v>0.29892086331412848</v>
      </c>
      <c r="E817" s="40">
        <f t="shared" si="402"/>
        <v>30.482158273371741</v>
      </c>
      <c r="F817" s="40">
        <f t="shared" si="403"/>
        <v>31.08</v>
      </c>
      <c r="G817" s="3">
        <f t="shared" si="404"/>
        <v>184.47136690652425</v>
      </c>
      <c r="H817" s="3">
        <f t="shared" si="405"/>
        <v>81.256230789298584</v>
      </c>
      <c r="I817">
        <f t="shared" si="390"/>
        <v>8.1256230789298584E-5</v>
      </c>
      <c r="J817" s="4">
        <f t="shared" si="406"/>
        <v>729.76210709521547</v>
      </c>
      <c r="K817" s="40">
        <f t="shared" si="407"/>
        <v>8.9809987493454457</v>
      </c>
      <c r="L817" s="40">
        <f t="shared" si="391"/>
        <v>0</v>
      </c>
      <c r="M817" s="10">
        <f t="shared" si="408"/>
        <v>4.9350317830318096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13.744835377464462</v>
      </c>
      <c r="Q817" s="42">
        <f t="shared" si="410"/>
        <v>0.38161270060229341</v>
      </c>
      <c r="R817" s="4">
        <f t="shared" si="411"/>
        <v>5332.3531965709808</v>
      </c>
      <c r="S817">
        <f t="shared" si="392"/>
        <v>5.3323531965709807E-6</v>
      </c>
      <c r="T817" s="41">
        <f t="shared" si="393"/>
        <v>1.7447201884531285E-4</v>
      </c>
      <c r="U817" s="42">
        <f t="shared" si="412"/>
        <v>9.5691744289064535E-3</v>
      </c>
      <c r="V817" s="42">
        <f t="shared" si="413"/>
        <v>0.44146668540482598</v>
      </c>
      <c r="W817" s="42">
        <f t="shared" si="414"/>
        <v>0.43879903002690324</v>
      </c>
      <c r="X817" s="42">
        <f t="shared" si="415"/>
        <v>2.6676553779227397E-3</v>
      </c>
      <c r="Y817" s="42">
        <f t="shared" si="389"/>
        <v>2.6082423622098574E-3</v>
      </c>
      <c r="Z817" s="10">
        <f t="shared" si="416"/>
        <v>14.94934476870087</v>
      </c>
      <c r="AA817">
        <f t="shared" si="394"/>
        <v>4934126.7213946627</v>
      </c>
      <c r="AB817" s="10">
        <f t="shared" si="395"/>
        <v>4.9341267213946631</v>
      </c>
      <c r="AC817" s="10">
        <f t="shared" si="396"/>
        <v>4.8331267213946632</v>
      </c>
      <c r="AD817" s="3">
        <f t="shared" si="397"/>
        <v>700.96109084766681</v>
      </c>
      <c r="AI817" s="94">
        <f t="shared" si="398"/>
        <v>0.43879903002690324</v>
      </c>
    </row>
    <row r="818" spans="2:35">
      <c r="B818" s="39">
        <f t="shared" si="399"/>
        <v>790</v>
      </c>
      <c r="C818" s="42">
        <f t="shared" si="400"/>
        <v>5.2477218225364837</v>
      </c>
      <c r="D818" s="10">
        <f t="shared" si="401"/>
        <v>0.29227817746281559</v>
      </c>
      <c r="E818" s="40">
        <f t="shared" si="402"/>
        <v>30.495443645074367</v>
      </c>
      <c r="F818" s="40">
        <f t="shared" si="403"/>
        <v>31.08</v>
      </c>
      <c r="G818" s="3">
        <f t="shared" si="404"/>
        <v>184.41822541971376</v>
      </c>
      <c r="H818" s="3">
        <f t="shared" si="405"/>
        <v>81.256230789298584</v>
      </c>
      <c r="I818">
        <f t="shared" si="390"/>
        <v>8.1256230789298584E-5</v>
      </c>
      <c r="J818" s="4">
        <f t="shared" si="406"/>
        <v>730.39836608541975</v>
      </c>
      <c r="K818" s="40">
        <f t="shared" si="407"/>
        <v>8.9888290287470856</v>
      </c>
      <c r="L818" s="40">
        <f t="shared" si="391"/>
        <v>0</v>
      </c>
      <c r="M818" s="10">
        <f t="shared" si="408"/>
        <v>4.9341267213946631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13.744031211754756</v>
      </c>
      <c r="Q818" s="42">
        <f t="shared" si="410"/>
        <v>0.38209601483150085</v>
      </c>
      <c r="R818" s="4">
        <f t="shared" si="411"/>
        <v>5213.4793279975884</v>
      </c>
      <c r="S818">
        <f t="shared" si="392"/>
        <v>5.2134793279975882E-6</v>
      </c>
      <c r="T818" s="41">
        <f t="shared" si="393"/>
        <v>1.7459089271388623E-4</v>
      </c>
      <c r="U818" s="42">
        <f t="shared" si="412"/>
        <v>9.3558493280580714E-3</v>
      </c>
      <c r="V818" s="42">
        <f t="shared" si="413"/>
        <v>0.44137972349417587</v>
      </c>
      <c r="W818" s="42">
        <f t="shared" si="414"/>
        <v>0.43871687496745815</v>
      </c>
      <c r="X818" s="42">
        <f t="shared" si="415"/>
        <v>2.6628485267177204E-3</v>
      </c>
      <c r="Y818" s="42">
        <f t="shared" si="389"/>
        <v>2.6095293547930441E-3</v>
      </c>
      <c r="Z818" s="10">
        <f t="shared" si="416"/>
        <v>14.946537670034452</v>
      </c>
      <c r="AA818">
        <f t="shared" si="394"/>
        <v>4933219.1857277714</v>
      </c>
      <c r="AB818" s="10">
        <f t="shared" si="395"/>
        <v>4.9332191857277712</v>
      </c>
      <c r="AC818" s="10">
        <f t="shared" si="396"/>
        <v>4.8322191857277712</v>
      </c>
      <c r="AD818" s="3">
        <f t="shared" si="397"/>
        <v>700.82946856095305</v>
      </c>
      <c r="AI818" s="94">
        <f t="shared" si="398"/>
        <v>0.43871687496745815</v>
      </c>
    </row>
    <row r="819" spans="2:35">
      <c r="B819" s="39">
        <f t="shared" si="399"/>
        <v>791</v>
      </c>
      <c r="C819" s="42">
        <f t="shared" si="400"/>
        <v>5.2543645083877957</v>
      </c>
      <c r="D819" s="10">
        <f t="shared" si="401"/>
        <v>0.2856354916115027</v>
      </c>
      <c r="E819" s="40">
        <f t="shared" si="402"/>
        <v>30.508729016776993</v>
      </c>
      <c r="F819" s="40">
        <f t="shared" si="403"/>
        <v>31.08</v>
      </c>
      <c r="G819" s="3">
        <f t="shared" si="404"/>
        <v>184.36508393290327</v>
      </c>
      <c r="H819" s="3">
        <f t="shared" si="405"/>
        <v>81.256230789298584</v>
      </c>
      <c r="I819">
        <f t="shared" si="390"/>
        <v>8.1256230789298584E-5</v>
      </c>
      <c r="J819" s="4">
        <f t="shared" si="406"/>
        <v>731.03490232290562</v>
      </c>
      <c r="K819" s="40">
        <f t="shared" si="407"/>
        <v>8.9966627201613036</v>
      </c>
      <c r="L819" s="40">
        <f t="shared" si="391"/>
        <v>0</v>
      </c>
      <c r="M819" s="10">
        <f t="shared" si="408"/>
        <v>4.9332191857277712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13.74322474694816</v>
      </c>
      <c r="Q819" s="42">
        <f t="shared" si="410"/>
        <v>0.38257935742202254</v>
      </c>
      <c r="R819" s="4">
        <f t="shared" si="411"/>
        <v>5094.6219682033452</v>
      </c>
      <c r="S819">
        <f t="shared" si="392"/>
        <v>5.094621968203345E-6</v>
      </c>
      <c r="T819" s="41">
        <f t="shared" si="393"/>
        <v>1.7470975007368049E-4</v>
      </c>
      <c r="U819" s="42">
        <f t="shared" si="412"/>
        <v>9.142553853039314E-3</v>
      </c>
      <c r="V819" s="42">
        <f t="shared" si="413"/>
        <v>0.44129253080830688</v>
      </c>
      <c r="W819" s="42">
        <f t="shared" si="414"/>
        <v>0.43863449533318583</v>
      </c>
      <c r="X819" s="42">
        <f t="shared" si="415"/>
        <v>2.6580354751210566E-3</v>
      </c>
      <c r="Y819" s="42">
        <f t="shared" si="389"/>
        <v>2.6108140965452878E-3</v>
      </c>
      <c r="Z819" s="10">
        <f t="shared" si="416"/>
        <v>14.943722920124532</v>
      </c>
      <c r="AA819">
        <f t="shared" si="394"/>
        <v>4932309.1764120348</v>
      </c>
      <c r="AB819" s="10">
        <f t="shared" si="395"/>
        <v>4.9323091764120344</v>
      </c>
      <c r="AC819" s="10">
        <f t="shared" si="396"/>
        <v>4.8313091764120344</v>
      </c>
      <c r="AD819" s="3">
        <f t="shared" si="397"/>
        <v>700.69748751443581</v>
      </c>
      <c r="AI819" s="94">
        <f t="shared" si="398"/>
        <v>0.43863449533318583</v>
      </c>
    </row>
    <row r="820" spans="2:35">
      <c r="B820" s="39">
        <f t="shared" si="399"/>
        <v>792</v>
      </c>
      <c r="C820" s="42">
        <f t="shared" si="400"/>
        <v>5.2610071942391077</v>
      </c>
      <c r="D820" s="10">
        <f t="shared" si="401"/>
        <v>0.27899280576018981</v>
      </c>
      <c r="E820" s="40">
        <f t="shared" si="402"/>
        <v>30.522014388479619</v>
      </c>
      <c r="F820" s="40">
        <f t="shared" si="403"/>
        <v>31.08</v>
      </c>
      <c r="G820" s="3">
        <f t="shared" si="404"/>
        <v>184.31194244609279</v>
      </c>
      <c r="H820" s="3">
        <f t="shared" si="405"/>
        <v>81.256230789298584</v>
      </c>
      <c r="I820">
        <f t="shared" si="390"/>
        <v>8.1256230789298584E-5</v>
      </c>
      <c r="J820" s="4">
        <f t="shared" si="406"/>
        <v>731.67171580767285</v>
      </c>
      <c r="K820" s="40">
        <f t="shared" si="407"/>
        <v>9.0044998235880982</v>
      </c>
      <c r="L820" s="40">
        <f t="shared" si="391"/>
        <v>0</v>
      </c>
      <c r="M820" s="10">
        <f t="shared" si="408"/>
        <v>4.9323091764120344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13.742415982525776</v>
      </c>
      <c r="Q820" s="42">
        <f t="shared" si="410"/>
        <v>0.38306272845807315</v>
      </c>
      <c r="R820" s="4">
        <f t="shared" si="411"/>
        <v>4975.7811613882477</v>
      </c>
      <c r="S820">
        <f t="shared" si="392"/>
        <v>4.9757811613882473E-6</v>
      </c>
      <c r="T820" s="41">
        <f t="shared" si="393"/>
        <v>1.7482859088049557E-4</v>
      </c>
      <c r="U820" s="42">
        <f t="shared" si="412"/>
        <v>8.9292880831692793E-3</v>
      </c>
      <c r="V820" s="42">
        <f t="shared" si="413"/>
        <v>0.44120510739022056</v>
      </c>
      <c r="W820" s="42">
        <f t="shared" si="414"/>
        <v>0.43855189115866178</v>
      </c>
      <c r="X820" s="42">
        <f t="shared" si="415"/>
        <v>2.6532162315587859E-3</v>
      </c>
      <c r="Y820" s="42">
        <f t="shared" si="389"/>
        <v>2.6120965844240026E-3</v>
      </c>
      <c r="Z820" s="10">
        <f t="shared" si="416"/>
        <v>14.940900520152944</v>
      </c>
      <c r="AA820">
        <f t="shared" si="394"/>
        <v>4931396.6938295402</v>
      </c>
      <c r="AB820" s="10">
        <f t="shared" si="395"/>
        <v>4.9313966938295399</v>
      </c>
      <c r="AC820" s="10">
        <f t="shared" si="396"/>
        <v>4.83039669382954</v>
      </c>
      <c r="AD820" s="3">
        <f t="shared" si="397"/>
        <v>700.56514776353015</v>
      </c>
      <c r="AI820" s="94">
        <f t="shared" si="398"/>
        <v>0.43855189115866178</v>
      </c>
    </row>
    <row r="821" spans="2:35">
      <c r="B821" s="39">
        <f t="shared" si="399"/>
        <v>793</v>
      </c>
      <c r="C821" s="42">
        <f t="shared" si="400"/>
        <v>5.2676498800904197</v>
      </c>
      <c r="D821" s="10">
        <f t="shared" si="401"/>
        <v>0.27235011990887692</v>
      </c>
      <c r="E821" s="40">
        <f t="shared" si="402"/>
        <v>30.535299760182244</v>
      </c>
      <c r="F821" s="40">
        <f t="shared" si="403"/>
        <v>31.08</v>
      </c>
      <c r="G821" s="3">
        <f t="shared" si="404"/>
        <v>184.2588009592823</v>
      </c>
      <c r="H821" s="3">
        <f t="shared" si="405"/>
        <v>81.256230789298584</v>
      </c>
      <c r="I821">
        <f t="shared" si="390"/>
        <v>8.1256230789298584E-5</v>
      </c>
      <c r="J821" s="4">
        <f t="shared" si="406"/>
        <v>732.3088065397219</v>
      </c>
      <c r="K821" s="40">
        <f t="shared" si="407"/>
        <v>9.0123403390274746</v>
      </c>
      <c r="L821" s="40">
        <f t="shared" si="391"/>
        <v>0</v>
      </c>
      <c r="M821" s="10">
        <f t="shared" si="408"/>
        <v>4.9313966938295399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13.74160491796715</v>
      </c>
      <c r="Q821" s="42">
        <f t="shared" si="410"/>
        <v>0.38354612802391475</v>
      </c>
      <c r="R821" s="4">
        <f t="shared" si="411"/>
        <v>4856.9569517522632</v>
      </c>
      <c r="S821">
        <f t="shared" si="392"/>
        <v>4.8569569517522631E-6</v>
      </c>
      <c r="T821" s="41">
        <f t="shared" si="393"/>
        <v>1.7494741509013157E-4</v>
      </c>
      <c r="U821" s="42">
        <f t="shared" si="412"/>
        <v>8.7160520977670238E-3</v>
      </c>
      <c r="V821" s="42">
        <f t="shared" si="413"/>
        <v>0.44111745328321683</v>
      </c>
      <c r="W821" s="42">
        <f t="shared" si="414"/>
        <v>0.43846906247856898</v>
      </c>
      <c r="X821" s="42">
        <f t="shared" si="415"/>
        <v>2.6483908046478488E-3</v>
      </c>
      <c r="Y821" s="42">
        <f t="shared" si="389"/>
        <v>2.6133768153891483E-3</v>
      </c>
      <c r="Z821" s="10">
        <f t="shared" si="416"/>
        <v>14.938070471305657</v>
      </c>
      <c r="AA821">
        <f t="shared" si="394"/>
        <v>4930481.7383637121</v>
      </c>
      <c r="AB821" s="10">
        <f t="shared" si="395"/>
        <v>4.9304817383637118</v>
      </c>
      <c r="AC821" s="10">
        <f t="shared" si="396"/>
        <v>4.8294817383637119</v>
      </c>
      <c r="AD821" s="3">
        <f t="shared" si="397"/>
        <v>700.43244936384508</v>
      </c>
      <c r="AI821" s="94">
        <f t="shared" si="398"/>
        <v>0.43846906247856898</v>
      </c>
    </row>
    <row r="822" spans="2:35">
      <c r="B822" s="39">
        <f t="shared" si="399"/>
        <v>794</v>
      </c>
      <c r="C822" s="42">
        <f t="shared" si="400"/>
        <v>5.2742925659417317</v>
      </c>
      <c r="D822" s="10">
        <f t="shared" si="401"/>
        <v>0.26570743405756403</v>
      </c>
      <c r="E822" s="40">
        <f t="shared" si="402"/>
        <v>30.54858513188487</v>
      </c>
      <c r="F822" s="40">
        <f t="shared" si="403"/>
        <v>31.08</v>
      </c>
      <c r="G822" s="3">
        <f t="shared" si="404"/>
        <v>184.20565947247181</v>
      </c>
      <c r="H822" s="3">
        <f t="shared" si="405"/>
        <v>81.256230789298584</v>
      </c>
      <c r="I822">
        <f t="shared" si="390"/>
        <v>8.1256230789298584E-5</v>
      </c>
      <c r="J822" s="4">
        <f t="shared" si="406"/>
        <v>732.94617451905231</v>
      </c>
      <c r="K822" s="40">
        <f t="shared" si="407"/>
        <v>9.0201842664794274</v>
      </c>
      <c r="L822" s="40">
        <f t="shared" si="391"/>
        <v>0</v>
      </c>
      <c r="M822" s="10">
        <f t="shared" si="408"/>
        <v>4.9304817383637118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13.740791552750395</v>
      </c>
      <c r="Q822" s="42">
        <f t="shared" si="410"/>
        <v>0.38402955620385698</v>
      </c>
      <c r="R822" s="4">
        <f t="shared" si="411"/>
        <v>4738.1493834954217</v>
      </c>
      <c r="S822">
        <f t="shared" si="392"/>
        <v>4.7381493834954216E-6</v>
      </c>
      <c r="T822" s="41">
        <f t="shared" si="393"/>
        <v>1.7506622265838842E-4</v>
      </c>
      <c r="U822" s="42">
        <f t="shared" si="412"/>
        <v>8.5028459761517083E-3</v>
      </c>
      <c r="V822" s="42">
        <f t="shared" si="413"/>
        <v>0.44102956853030639</v>
      </c>
      <c r="W822" s="42">
        <f t="shared" si="414"/>
        <v>0.4383860093277121</v>
      </c>
      <c r="X822" s="42">
        <f t="shared" si="415"/>
        <v>2.6435592025942922E-3</v>
      </c>
      <c r="Y822" s="42">
        <f t="shared" si="389"/>
        <v>2.6146547864030279E-3</v>
      </c>
      <c r="Z822" s="10">
        <f t="shared" si="416"/>
        <v>14.935232774771615</v>
      </c>
      <c r="AA822">
        <f t="shared" si="394"/>
        <v>4929564.3103989353</v>
      </c>
      <c r="AB822" s="10">
        <f t="shared" si="395"/>
        <v>4.9295643103989351</v>
      </c>
      <c r="AC822" s="10">
        <f t="shared" si="396"/>
        <v>4.8285643103989351</v>
      </c>
      <c r="AD822" s="3">
        <f t="shared" si="397"/>
        <v>700.2993923711291</v>
      </c>
      <c r="AI822" s="94">
        <f t="shared" si="398"/>
        <v>0.4383860093277121</v>
      </c>
    </row>
    <row r="823" spans="2:35">
      <c r="B823" s="39">
        <f t="shared" si="399"/>
        <v>795</v>
      </c>
      <c r="C823" s="42">
        <f t="shared" si="400"/>
        <v>5.2809352517930437</v>
      </c>
      <c r="D823" s="10">
        <f t="shared" si="401"/>
        <v>0.25906474820625114</v>
      </c>
      <c r="E823" s="40">
        <f t="shared" si="402"/>
        <v>30.561870503587496</v>
      </c>
      <c r="F823" s="40">
        <f t="shared" si="403"/>
        <v>31.08</v>
      </c>
      <c r="G823" s="3">
        <f t="shared" si="404"/>
        <v>184.15251798566132</v>
      </c>
      <c r="H823" s="3">
        <f t="shared" si="405"/>
        <v>81.256230789298584</v>
      </c>
      <c r="I823">
        <f t="shared" si="390"/>
        <v>8.1256230789298584E-5</v>
      </c>
      <c r="J823" s="4">
        <f t="shared" si="406"/>
        <v>733.58381974566441</v>
      </c>
      <c r="K823" s="40">
        <f t="shared" si="407"/>
        <v>9.0280316059439603</v>
      </c>
      <c r="L823" s="40">
        <f t="shared" si="391"/>
        <v>0</v>
      </c>
      <c r="M823" s="10">
        <f t="shared" si="408"/>
        <v>4.9295643103989351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13.73997588635188</v>
      </c>
      <c r="Q823" s="42">
        <f t="shared" si="410"/>
        <v>0.38451301308225733</v>
      </c>
      <c r="R823" s="4">
        <f t="shared" si="411"/>
        <v>4619.3585008177051</v>
      </c>
      <c r="S823">
        <f t="shared" si="392"/>
        <v>4.6193585008177053E-6</v>
      </c>
      <c r="T823" s="41">
        <f t="shared" si="393"/>
        <v>1.7518501354106612E-4</v>
      </c>
      <c r="U823" s="42">
        <f t="shared" si="412"/>
        <v>8.2896697976424134E-3</v>
      </c>
      <c r="V823" s="42">
        <f t="shared" si="413"/>
        <v>0.44094145317499411</v>
      </c>
      <c r="W823" s="42">
        <f t="shared" si="414"/>
        <v>0.43830273174098283</v>
      </c>
      <c r="X823" s="42">
        <f t="shared" si="415"/>
        <v>2.6387214340112819E-3</v>
      </c>
      <c r="Y823" s="42">
        <f t="shared" si="389"/>
        <v>2.6159304944304829E-3</v>
      </c>
      <c r="Z823" s="10">
        <f t="shared" si="416"/>
        <v>14.932387431743798</v>
      </c>
      <c r="AA823">
        <f t="shared" si="394"/>
        <v>4928644.4103209022</v>
      </c>
      <c r="AB823" s="10">
        <f t="shared" si="395"/>
        <v>4.9286444103209019</v>
      </c>
      <c r="AC823" s="10">
        <f t="shared" si="396"/>
        <v>4.827644410320902</v>
      </c>
      <c r="AD823" s="3">
        <f t="shared" si="397"/>
        <v>700.16597684132012</v>
      </c>
      <c r="AI823" s="94">
        <f t="shared" si="398"/>
        <v>0.43830273174098283</v>
      </c>
    </row>
    <row r="824" spans="2:35">
      <c r="B824" s="39">
        <f t="shared" si="399"/>
        <v>796</v>
      </c>
      <c r="C824" s="42">
        <f t="shared" si="400"/>
        <v>5.2875779376443557</v>
      </c>
      <c r="D824" s="10">
        <f t="shared" si="401"/>
        <v>0.25242206235493825</v>
      </c>
      <c r="E824" s="40">
        <f t="shared" si="402"/>
        <v>30.575155875290122</v>
      </c>
      <c r="F824" s="40">
        <f t="shared" si="403"/>
        <v>31.08</v>
      </c>
      <c r="G824" s="3">
        <f t="shared" si="404"/>
        <v>184.09937649885083</v>
      </c>
      <c r="H824" s="3">
        <f t="shared" si="405"/>
        <v>81.256230789298584</v>
      </c>
      <c r="I824">
        <f t="shared" si="390"/>
        <v>8.1256230789298584E-5</v>
      </c>
      <c r="J824" s="4">
        <f t="shared" si="406"/>
        <v>734.221742219558</v>
      </c>
      <c r="K824" s="40">
        <f t="shared" si="407"/>
        <v>9.0358823574210714</v>
      </c>
      <c r="L824" s="40">
        <f t="shared" si="391"/>
        <v>0</v>
      </c>
      <c r="M824" s="10">
        <f t="shared" si="408"/>
        <v>4.9286444103209019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13.739157918246505</v>
      </c>
      <c r="Q824" s="42">
        <f t="shared" si="410"/>
        <v>0.38499649874352121</v>
      </c>
      <c r="R824" s="4">
        <f t="shared" si="411"/>
        <v>4500.584347919128</v>
      </c>
      <c r="S824">
        <f t="shared" si="392"/>
        <v>4.500584347919128E-6</v>
      </c>
      <c r="T824" s="41">
        <f t="shared" si="393"/>
        <v>1.7530378769396471E-4</v>
      </c>
      <c r="U824" s="42">
        <f t="shared" si="412"/>
        <v>8.0765236415582704E-3</v>
      </c>
      <c r="V824" s="42">
        <f t="shared" si="413"/>
        <v>0.44085310726062976</v>
      </c>
      <c r="W824" s="42">
        <f t="shared" si="414"/>
        <v>0.4382192297533915</v>
      </c>
      <c r="X824" s="42">
        <f t="shared" si="415"/>
        <v>2.6338775072382581E-3</v>
      </c>
      <c r="Y824" s="42">
        <f t="shared" si="389"/>
        <v>2.6172039364387579E-3</v>
      </c>
      <c r="Z824" s="10">
        <f t="shared" si="416"/>
        <v>14.929534443418429</v>
      </c>
      <c r="AA824">
        <f t="shared" si="394"/>
        <v>4927722.038516351</v>
      </c>
      <c r="AB824" s="10">
        <f t="shared" si="395"/>
        <v>4.9277220385163512</v>
      </c>
      <c r="AC824" s="10">
        <f t="shared" si="396"/>
        <v>4.8267220385163512</v>
      </c>
      <c r="AD824" s="3">
        <f t="shared" si="397"/>
        <v>700.0322028305078</v>
      </c>
      <c r="AI824" s="94">
        <f t="shared" si="398"/>
        <v>0.4382192297533915</v>
      </c>
    </row>
    <row r="825" spans="2:35">
      <c r="B825" s="39">
        <f t="shared" si="399"/>
        <v>797</v>
      </c>
      <c r="C825" s="42">
        <f t="shared" si="400"/>
        <v>5.2942206234956677</v>
      </c>
      <c r="D825" s="10">
        <f t="shared" si="401"/>
        <v>0.24577937650362536</v>
      </c>
      <c r="E825" s="40">
        <f t="shared" si="402"/>
        <v>30.588441246992748</v>
      </c>
      <c r="F825" s="40">
        <f t="shared" si="403"/>
        <v>31.08</v>
      </c>
      <c r="G825" s="3">
        <f t="shared" si="404"/>
        <v>184.04623501204034</v>
      </c>
      <c r="H825" s="3">
        <f t="shared" si="405"/>
        <v>81.256230789298584</v>
      </c>
      <c r="I825">
        <f t="shared" si="390"/>
        <v>8.1256230789298584E-5</v>
      </c>
      <c r="J825" s="4">
        <f t="shared" si="406"/>
        <v>734.85994194073317</v>
      </c>
      <c r="K825" s="40">
        <f t="shared" si="407"/>
        <v>9.0437365209107625</v>
      </c>
      <c r="L825" s="40">
        <f t="shared" si="391"/>
        <v>0</v>
      </c>
      <c r="M825" s="10">
        <f t="shared" si="408"/>
        <v>4.9277220385163512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13.738337647907498</v>
      </c>
      <c r="Q825" s="42">
        <f t="shared" si="410"/>
        <v>0.38548001327210202</v>
      </c>
      <c r="R825" s="4">
        <f t="shared" si="411"/>
        <v>4381.8269689996732</v>
      </c>
      <c r="S825">
        <f t="shared" si="392"/>
        <v>4.3818269689996731E-6</v>
      </c>
      <c r="T825" s="41">
        <f t="shared" si="393"/>
        <v>1.7542254507288416E-4</v>
      </c>
      <c r="U825" s="42">
        <f t="shared" si="412"/>
        <v>7.8634075872183636E-3</v>
      </c>
      <c r="V825" s="42">
        <f t="shared" si="413"/>
        <v>0.4407645308310304</v>
      </c>
      <c r="W825" s="42">
        <f t="shared" si="414"/>
        <v>0.43813550340004359</v>
      </c>
      <c r="X825" s="42">
        <f t="shared" si="415"/>
        <v>2.6290274309868078E-3</v>
      </c>
      <c r="Y825" s="42">
        <f t="shared" si="389"/>
        <v>2.6184751093976774E-3</v>
      </c>
      <c r="Z825" s="10">
        <f t="shared" si="416"/>
        <v>14.926673810995956</v>
      </c>
      <c r="AA825">
        <f t="shared" si="394"/>
        <v>4926797.1953733861</v>
      </c>
      <c r="AB825" s="10">
        <f t="shared" si="395"/>
        <v>4.9267971953733865</v>
      </c>
      <c r="AC825" s="10">
        <f t="shared" si="396"/>
        <v>4.8257971953733865</v>
      </c>
      <c r="AD825" s="3">
        <f t="shared" si="397"/>
        <v>699.89807039497987</v>
      </c>
      <c r="AI825" s="94">
        <f t="shared" si="398"/>
        <v>0.43813550340004359</v>
      </c>
    </row>
    <row r="826" spans="2:35">
      <c r="B826" s="39">
        <f t="shared" si="399"/>
        <v>798</v>
      </c>
      <c r="C826" s="42">
        <f t="shared" si="400"/>
        <v>5.3008633093469797</v>
      </c>
      <c r="D826" s="10">
        <f t="shared" si="401"/>
        <v>0.23913669065231247</v>
      </c>
      <c r="E826" s="40">
        <f t="shared" si="402"/>
        <v>30.601726618695373</v>
      </c>
      <c r="F826" s="40">
        <f t="shared" si="403"/>
        <v>31.08</v>
      </c>
      <c r="G826" s="3">
        <f t="shared" si="404"/>
        <v>183.99309352522985</v>
      </c>
      <c r="H826" s="3">
        <f t="shared" si="405"/>
        <v>81.256230789298584</v>
      </c>
      <c r="I826">
        <f t="shared" si="390"/>
        <v>8.1256230789298584E-5</v>
      </c>
      <c r="J826" s="4">
        <f t="shared" si="406"/>
        <v>735.49841890918992</v>
      </c>
      <c r="K826" s="40">
        <f t="shared" si="407"/>
        <v>9.0515940964130319</v>
      </c>
      <c r="L826" s="40">
        <f t="shared" si="391"/>
        <v>0</v>
      </c>
      <c r="M826" s="10">
        <f t="shared" si="408"/>
        <v>4.9267971953733865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13.737515074806662</v>
      </c>
      <c r="Q826" s="42">
        <f t="shared" si="410"/>
        <v>0.38596355675250149</v>
      </c>
      <c r="R826" s="4">
        <f t="shared" si="411"/>
        <v>4263.086408259338</v>
      </c>
      <c r="S826">
        <f t="shared" si="392"/>
        <v>4.2630864082593383E-6</v>
      </c>
      <c r="T826" s="41">
        <f t="shared" si="393"/>
        <v>1.7554128563362451E-4</v>
      </c>
      <c r="U826" s="42">
        <f t="shared" si="412"/>
        <v>7.6503217139417944E-3</v>
      </c>
      <c r="V826" s="42">
        <f t="shared" si="413"/>
        <v>0.44067572392979221</v>
      </c>
      <c r="W826" s="42">
        <f t="shared" si="414"/>
        <v>0.43805155271616836</v>
      </c>
      <c r="X826" s="42">
        <f t="shared" si="415"/>
        <v>2.6241712136238493E-3</v>
      </c>
      <c r="Y826" s="42">
        <f t="shared" si="389"/>
        <v>2.6197440102794772E-3</v>
      </c>
      <c r="Z826" s="10">
        <f t="shared" si="416"/>
        <v>14.923805535680044</v>
      </c>
      <c r="AA826">
        <f t="shared" si="394"/>
        <v>4925869.8812811542</v>
      </c>
      <c r="AB826" s="10">
        <f t="shared" si="395"/>
        <v>4.9258698812811543</v>
      </c>
      <c r="AC826" s="10">
        <f t="shared" si="396"/>
        <v>4.8248698812811543</v>
      </c>
      <c r="AD826" s="3">
        <f t="shared" si="397"/>
        <v>699.76357959117536</v>
      </c>
      <c r="AI826" s="94">
        <f t="shared" si="398"/>
        <v>0.43805155271616836</v>
      </c>
    </row>
    <row r="827" spans="2:35">
      <c r="B827" s="39">
        <f t="shared" si="399"/>
        <v>799</v>
      </c>
      <c r="C827" s="42">
        <f t="shared" si="400"/>
        <v>5.3075059951982917</v>
      </c>
      <c r="D827" s="10">
        <f t="shared" si="401"/>
        <v>0.23249400480099958</v>
      </c>
      <c r="E827" s="40">
        <f t="shared" si="402"/>
        <v>30.615011990397999</v>
      </c>
      <c r="F827" s="40">
        <f t="shared" si="403"/>
        <v>31.08</v>
      </c>
      <c r="G827" s="3">
        <f t="shared" si="404"/>
        <v>183.93995203841936</v>
      </c>
      <c r="H827" s="3">
        <f t="shared" si="405"/>
        <v>81.256230789298584</v>
      </c>
      <c r="I827">
        <f t="shared" si="390"/>
        <v>8.1256230789298584E-5</v>
      </c>
      <c r="J827" s="4">
        <f t="shared" si="406"/>
        <v>736.13717312492815</v>
      </c>
      <c r="K827" s="40">
        <f t="shared" si="407"/>
        <v>9.0594550839278796</v>
      </c>
      <c r="L827" s="40">
        <f t="shared" si="391"/>
        <v>0</v>
      </c>
      <c r="M827" s="10">
        <f t="shared" si="408"/>
        <v>4.9258698812811543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13.73669019841412</v>
      </c>
      <c r="Q827" s="42">
        <f t="shared" si="410"/>
        <v>0.38644712926926966</v>
      </c>
      <c r="R827" s="4">
        <f t="shared" si="411"/>
        <v>4144.3627098981206</v>
      </c>
      <c r="S827">
        <f t="shared" si="392"/>
        <v>4.1443627098981207E-6</v>
      </c>
      <c r="T827" s="41">
        <f t="shared" si="393"/>
        <v>1.7566000933198571E-4</v>
      </c>
      <c r="U827" s="42">
        <f t="shared" si="412"/>
        <v>7.4372661010476716E-3</v>
      </c>
      <c r="V827" s="42">
        <f t="shared" si="413"/>
        <v>0.44058668660085032</v>
      </c>
      <c r="W827" s="42">
        <f t="shared" si="414"/>
        <v>0.43796737773708982</v>
      </c>
      <c r="X827" s="42">
        <f t="shared" si="415"/>
        <v>2.6193088637604944E-3</v>
      </c>
      <c r="Y827" s="42">
        <f t="shared" si="389"/>
        <v>2.6210106360589191E-3</v>
      </c>
      <c r="Z827" s="10">
        <f t="shared" si="416"/>
        <v>14.920929618678226</v>
      </c>
      <c r="AA827">
        <f t="shared" si="394"/>
        <v>4924940.0966300508</v>
      </c>
      <c r="AB827" s="10">
        <f t="shared" si="395"/>
        <v>4.9249400966300509</v>
      </c>
      <c r="AC827" s="10">
        <f t="shared" si="396"/>
        <v>4.823940096630051</v>
      </c>
      <c r="AD827" s="3">
        <f t="shared" si="397"/>
        <v>699.62873047571441</v>
      </c>
      <c r="AI827" s="94">
        <f t="shared" si="398"/>
        <v>0.43796737773708982</v>
      </c>
    </row>
    <row r="828" spans="2:35">
      <c r="B828" s="39">
        <f t="shared" si="399"/>
        <v>800</v>
      </c>
      <c r="C828" s="42">
        <f t="shared" si="400"/>
        <v>5.3141486810496037</v>
      </c>
      <c r="D828" s="10">
        <f t="shared" si="401"/>
        <v>0.22585131894968669</v>
      </c>
      <c r="E828" s="40">
        <f t="shared" si="402"/>
        <v>30.628297362100625</v>
      </c>
      <c r="F828" s="40">
        <f t="shared" si="403"/>
        <v>31.08</v>
      </c>
      <c r="G828" s="3">
        <f t="shared" si="404"/>
        <v>183.88681055160887</v>
      </c>
      <c r="H828" s="3">
        <f t="shared" si="405"/>
        <v>81.256230789298584</v>
      </c>
      <c r="I828">
        <f t="shared" si="390"/>
        <v>8.1256230789298584E-5</v>
      </c>
      <c r="J828" s="4">
        <f t="shared" si="406"/>
        <v>736.77620458794797</v>
      </c>
      <c r="K828" s="40">
        <f t="shared" si="407"/>
        <v>9.0673194834553055</v>
      </c>
      <c r="L828" s="40">
        <f t="shared" si="391"/>
        <v>0</v>
      </c>
      <c r="M828" s="10">
        <f t="shared" si="408"/>
        <v>4.9249400966300509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13.735863018198476</v>
      </c>
      <c r="Q828" s="42">
        <f t="shared" si="410"/>
        <v>0.38693073090700519</v>
      </c>
      <c r="R828" s="4">
        <f t="shared" si="411"/>
        <v>4025.6559181160374</v>
      </c>
      <c r="S828">
        <f t="shared" si="392"/>
        <v>4.0256559181160374E-6</v>
      </c>
      <c r="T828" s="41">
        <f t="shared" si="393"/>
        <v>1.7577871612376779E-4</v>
      </c>
      <c r="U828" s="42">
        <f t="shared" si="412"/>
        <v>7.224240827855135E-3</v>
      </c>
      <c r="V828" s="42">
        <f t="shared" si="413"/>
        <v>0.44049741888805283</v>
      </c>
      <c r="W828" s="42">
        <f t="shared" si="414"/>
        <v>0.43788297849824537</v>
      </c>
      <c r="X828" s="42">
        <f t="shared" si="415"/>
        <v>2.6144403898074597E-3</v>
      </c>
      <c r="Y828" s="42">
        <f t="shared" si="389"/>
        <v>2.622274983713192E-3</v>
      </c>
      <c r="Z828" s="10">
        <f t="shared" si="416"/>
        <v>14.918046061201281</v>
      </c>
      <c r="AA828">
        <f t="shared" si="394"/>
        <v>4924007.8418115191</v>
      </c>
      <c r="AB828" s="10">
        <f t="shared" si="395"/>
        <v>4.9240078418115187</v>
      </c>
      <c r="AC828" s="10">
        <f t="shared" si="396"/>
        <v>4.8230078418115188</v>
      </c>
      <c r="AD828" s="3">
        <f t="shared" si="397"/>
        <v>699.49352310536904</v>
      </c>
      <c r="AI828" s="94">
        <f t="shared" si="398"/>
        <v>0.43788297849824537</v>
      </c>
    </row>
    <row r="829" spans="2:35">
      <c r="B829" s="39">
        <f t="shared" si="399"/>
        <v>801</v>
      </c>
      <c r="C829" s="42">
        <f t="shared" si="400"/>
        <v>5.3207913669009157</v>
      </c>
      <c r="D829" s="10">
        <f t="shared" si="401"/>
        <v>0.2192086330983738</v>
      </c>
      <c r="E829" s="40">
        <f t="shared" si="402"/>
        <v>30.641582733803251</v>
      </c>
      <c r="F829" s="40">
        <f t="shared" si="403"/>
        <v>31.08</v>
      </c>
      <c r="G829" s="3">
        <f t="shared" si="404"/>
        <v>183.83366906479839</v>
      </c>
      <c r="H829" s="3">
        <f t="shared" si="405"/>
        <v>81.256230789298584</v>
      </c>
      <c r="I829">
        <f t="shared" si="390"/>
        <v>8.1256230789298584E-5</v>
      </c>
      <c r="J829" s="4">
        <f t="shared" si="406"/>
        <v>737.41551329824938</v>
      </c>
      <c r="K829" s="40">
        <f t="shared" si="407"/>
        <v>9.0751872949953114</v>
      </c>
      <c r="L829" s="40">
        <f t="shared" si="391"/>
        <v>0</v>
      </c>
      <c r="M829" s="10">
        <f t="shared" si="408"/>
        <v>4.9240078418115187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13.735033533626636</v>
      </c>
      <c r="Q829" s="42">
        <f t="shared" si="410"/>
        <v>0.38741436175035548</v>
      </c>
      <c r="R829" s="4">
        <f t="shared" si="411"/>
        <v>3906.9660771130675</v>
      </c>
      <c r="S829">
        <f t="shared" si="392"/>
        <v>3.9069660771130676E-6</v>
      </c>
      <c r="T829" s="41">
        <f t="shared" si="393"/>
        <v>1.7589740596477078E-4</v>
      </c>
      <c r="U829" s="42">
        <f t="shared" si="412"/>
        <v>7.0112459736832548E-3</v>
      </c>
      <c r="V829" s="42">
        <f t="shared" si="413"/>
        <v>0.44040792083562197</v>
      </c>
      <c r="W829" s="42">
        <f t="shared" si="414"/>
        <v>0.43779835503516729</v>
      </c>
      <c r="X829" s="42">
        <f t="shared" si="415"/>
        <v>2.6095658004546829E-3</v>
      </c>
      <c r="Y829" s="42">
        <f t="shared" si="389"/>
        <v>2.623537050222044E-3</v>
      </c>
      <c r="Z829" s="10">
        <f t="shared" si="416"/>
        <v>14.915154864463966</v>
      </c>
      <c r="AA829">
        <f t="shared" si="394"/>
        <v>4923073.1172182932</v>
      </c>
      <c r="AB829" s="10">
        <f t="shared" si="395"/>
        <v>4.9230731172182933</v>
      </c>
      <c r="AC829" s="10">
        <f t="shared" si="396"/>
        <v>4.8220731172182933</v>
      </c>
      <c r="AD829" s="3">
        <f t="shared" si="397"/>
        <v>699.3579575370984</v>
      </c>
      <c r="AI829" s="94">
        <f t="shared" si="398"/>
        <v>0.43779835503516729</v>
      </c>
    </row>
    <row r="830" spans="2:35">
      <c r="B830" s="39">
        <f t="shared" si="399"/>
        <v>802</v>
      </c>
      <c r="C830" s="42">
        <f t="shared" si="400"/>
        <v>5.3274340527522277</v>
      </c>
      <c r="D830" s="10">
        <f t="shared" si="401"/>
        <v>0.2125659472470609</v>
      </c>
      <c r="E830" s="40">
        <f t="shared" si="402"/>
        <v>30.654868105505876</v>
      </c>
      <c r="F830" s="40">
        <f t="shared" si="403"/>
        <v>31.08</v>
      </c>
      <c r="G830" s="3">
        <f t="shared" si="404"/>
        <v>183.7805275779879</v>
      </c>
      <c r="H830" s="3">
        <f t="shared" si="405"/>
        <v>81.256230789298584</v>
      </c>
      <c r="I830">
        <f t="shared" si="390"/>
        <v>8.1256230789298584E-5</v>
      </c>
      <c r="J830" s="4">
        <f t="shared" si="406"/>
        <v>738.05509925583237</v>
      </c>
      <c r="K830" s="40">
        <f t="shared" si="407"/>
        <v>9.0830585185478974</v>
      </c>
      <c r="L830" s="40">
        <f t="shared" si="391"/>
        <v>0</v>
      </c>
      <c r="M830" s="10">
        <f t="shared" si="408"/>
        <v>4.9230731172182933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13.734201744164032</v>
      </c>
      <c r="Q830" s="42">
        <f t="shared" si="410"/>
        <v>0.38789802188401667</v>
      </c>
      <c r="R830" s="4">
        <f t="shared" si="411"/>
        <v>3788.2932310892115</v>
      </c>
      <c r="S830">
        <f t="shared" si="392"/>
        <v>3.7882932310892115E-6</v>
      </c>
      <c r="T830" s="41">
        <f t="shared" si="393"/>
        <v>1.7601607881079462E-4</v>
      </c>
      <c r="U830" s="42">
        <f t="shared" si="412"/>
        <v>6.7982816178511441E-3</v>
      </c>
      <c r="V830" s="42">
        <f t="shared" si="413"/>
        <v>0.44031819248781595</v>
      </c>
      <c r="W830" s="42">
        <f t="shared" si="414"/>
        <v>0.43771350738350523</v>
      </c>
      <c r="X830" s="42">
        <f t="shared" si="415"/>
        <v>2.6046851043107222E-3</v>
      </c>
      <c r="Y830" s="42">
        <f t="shared" si="389"/>
        <v>2.62479683256774E-3</v>
      </c>
      <c r="Z830" s="10">
        <f t="shared" si="416"/>
        <v>14.912256029684761</v>
      </c>
      <c r="AA830">
        <f t="shared" si="394"/>
        <v>4922135.9232443059</v>
      </c>
      <c r="AB830" s="10">
        <f t="shared" si="395"/>
        <v>4.9221359232443058</v>
      </c>
      <c r="AC830" s="10">
        <f t="shared" si="396"/>
        <v>4.8211359232443058</v>
      </c>
      <c r="AD830" s="3">
        <f t="shared" si="397"/>
        <v>699.22203382803571</v>
      </c>
      <c r="AI830" s="94">
        <f t="shared" si="398"/>
        <v>0.43771350738350523</v>
      </c>
    </row>
    <row r="831" spans="2:35">
      <c r="B831" s="39">
        <f t="shared" si="399"/>
        <v>803</v>
      </c>
      <c r="C831" s="42">
        <f t="shared" si="400"/>
        <v>5.3340767386035397</v>
      </c>
      <c r="D831" s="10">
        <f t="shared" si="401"/>
        <v>0.20592326139574801</v>
      </c>
      <c r="E831" s="40">
        <f t="shared" si="402"/>
        <v>30.668153477208502</v>
      </c>
      <c r="F831" s="40">
        <f t="shared" si="403"/>
        <v>31.08</v>
      </c>
      <c r="G831" s="3">
        <f t="shared" si="404"/>
        <v>183.72738609117741</v>
      </c>
      <c r="H831" s="3">
        <f t="shared" si="405"/>
        <v>81.256230789298584</v>
      </c>
      <c r="I831">
        <f t="shared" si="390"/>
        <v>8.1256230789298584E-5</v>
      </c>
      <c r="J831" s="4">
        <f t="shared" si="406"/>
        <v>738.69496246069696</v>
      </c>
      <c r="K831" s="40">
        <f t="shared" si="407"/>
        <v>9.0909331541130598</v>
      </c>
      <c r="L831" s="40">
        <f t="shared" si="391"/>
        <v>0</v>
      </c>
      <c r="M831" s="10">
        <f t="shared" si="408"/>
        <v>4.9221359232443058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13.733367649274527</v>
      </c>
      <c r="Q831" s="42">
        <f t="shared" si="410"/>
        <v>0.38838171139273397</v>
      </c>
      <c r="R831" s="4">
        <f t="shared" si="411"/>
        <v>3669.6374242444658</v>
      </c>
      <c r="S831">
        <f t="shared" si="392"/>
        <v>3.6696374242444658E-6</v>
      </c>
      <c r="T831" s="41">
        <f t="shared" si="393"/>
        <v>1.7613473461763936E-4</v>
      </c>
      <c r="U831" s="42">
        <f t="shared" si="412"/>
        <v>6.5853478396779054E-3</v>
      </c>
      <c r="V831" s="42">
        <f t="shared" si="413"/>
        <v>0.44022823388896637</v>
      </c>
      <c r="W831" s="42">
        <f t="shared" si="414"/>
        <v>0.4376284355790177</v>
      </c>
      <c r="X831" s="42">
        <f t="shared" si="415"/>
        <v>2.5997983099486643E-3</v>
      </c>
      <c r="Y831" s="42">
        <f t="shared" si="389"/>
        <v>2.6260543277350432E-3</v>
      </c>
      <c r="Z831" s="10">
        <f t="shared" si="416"/>
        <v>14.909349558085697</v>
      </c>
      <c r="AA831">
        <f t="shared" si="394"/>
        <v>4921196.2602846408</v>
      </c>
      <c r="AB831" s="10">
        <f t="shared" si="395"/>
        <v>4.9211962602846411</v>
      </c>
      <c r="AC831" s="10">
        <f t="shared" si="396"/>
        <v>4.8201962602846411</v>
      </c>
      <c r="AD831" s="3">
        <f t="shared" si="397"/>
        <v>699.08575203548094</v>
      </c>
      <c r="AI831" s="94">
        <f t="shared" si="398"/>
        <v>0.4376284355790177</v>
      </c>
    </row>
    <row r="832" spans="2:35">
      <c r="B832" s="39">
        <f t="shared" si="399"/>
        <v>804</v>
      </c>
      <c r="C832" s="42">
        <f t="shared" si="400"/>
        <v>5.3407194244548517</v>
      </c>
      <c r="D832" s="10">
        <f t="shared" si="401"/>
        <v>0.19928057554443512</v>
      </c>
      <c r="E832" s="40">
        <f t="shared" si="402"/>
        <v>30.681438848911128</v>
      </c>
      <c r="F832" s="40">
        <f t="shared" si="403"/>
        <v>31.08</v>
      </c>
      <c r="G832" s="3">
        <f t="shared" si="404"/>
        <v>183.67424460436692</v>
      </c>
      <c r="H832" s="3">
        <f t="shared" si="405"/>
        <v>81.256230789298584</v>
      </c>
      <c r="I832">
        <f t="shared" si="390"/>
        <v>8.1256230789298584E-5</v>
      </c>
      <c r="J832" s="4">
        <f t="shared" si="406"/>
        <v>739.33510291284313</v>
      </c>
      <c r="K832" s="40">
        <f t="shared" si="407"/>
        <v>9.098811201690804</v>
      </c>
      <c r="L832" s="40">
        <f t="shared" si="391"/>
        <v>0</v>
      </c>
      <c r="M832" s="10">
        <f t="shared" si="408"/>
        <v>4.9211962602846411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13.732531248420377</v>
      </c>
      <c r="Q832" s="42">
        <f t="shared" si="410"/>
        <v>0.38886543036130183</v>
      </c>
      <c r="R832" s="4">
        <f t="shared" si="411"/>
        <v>3550.9987007788463</v>
      </c>
      <c r="S832">
        <f t="shared" si="392"/>
        <v>3.5509987007788463E-6</v>
      </c>
      <c r="T832" s="41">
        <f t="shared" si="393"/>
        <v>1.7625337334110499E-4</v>
      </c>
      <c r="U832" s="42">
        <f t="shared" si="412"/>
        <v>6.3724447184826784E-3</v>
      </c>
      <c r="V832" s="42">
        <f t="shared" si="413"/>
        <v>0.44013804508342269</v>
      </c>
      <c r="W832" s="42">
        <f t="shared" si="414"/>
        <v>0.43754313965756747</v>
      </c>
      <c r="X832" s="42">
        <f t="shared" si="415"/>
        <v>2.5949054258552207E-3</v>
      </c>
      <c r="Y832" s="42">
        <f t="shared" si="389"/>
        <v>2.627309532711169E-3</v>
      </c>
      <c r="Z832" s="10">
        <f t="shared" si="416"/>
        <v>14.906435450892106</v>
      </c>
      <c r="AA832">
        <f t="shared" si="394"/>
        <v>4920254.1287354482</v>
      </c>
      <c r="AB832" s="10">
        <f t="shared" si="395"/>
        <v>4.920254128735448</v>
      </c>
      <c r="AC832" s="10">
        <f t="shared" si="396"/>
        <v>4.819254128735448</v>
      </c>
      <c r="AD832" s="3">
        <f t="shared" si="397"/>
        <v>698.94911221688881</v>
      </c>
      <c r="AI832" s="94">
        <f t="shared" si="398"/>
        <v>0.43754313965756747</v>
      </c>
    </row>
    <row r="833" spans="2:35">
      <c r="B833" s="39">
        <f t="shared" si="399"/>
        <v>805</v>
      </c>
      <c r="C833" s="42">
        <f t="shared" si="400"/>
        <v>5.3473621103061637</v>
      </c>
      <c r="D833" s="10">
        <f t="shared" si="401"/>
        <v>0.19263788969312223</v>
      </c>
      <c r="E833" s="40">
        <f t="shared" si="402"/>
        <v>30.694724220613754</v>
      </c>
      <c r="F833" s="40">
        <f t="shared" si="403"/>
        <v>31.08</v>
      </c>
      <c r="G833" s="3">
        <f t="shared" si="404"/>
        <v>183.62110311755643</v>
      </c>
      <c r="H833" s="3">
        <f t="shared" si="405"/>
        <v>81.256230789298584</v>
      </c>
      <c r="I833">
        <f t="shared" si="390"/>
        <v>8.1256230789298584E-5</v>
      </c>
      <c r="J833" s="4">
        <f t="shared" si="406"/>
        <v>739.97552061227077</v>
      </c>
      <c r="K833" s="40">
        <f t="shared" si="407"/>
        <v>9.1066926612811248</v>
      </c>
      <c r="L833" s="40">
        <f t="shared" si="391"/>
        <v>0</v>
      </c>
      <c r="M833" s="10">
        <f t="shared" si="408"/>
        <v>4.920254128735448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13.731692541062147</v>
      </c>
      <c r="Q833" s="42">
        <f t="shared" si="410"/>
        <v>0.38934917887456399</v>
      </c>
      <c r="R833" s="4">
        <f t="shared" si="411"/>
        <v>3432.3771048923354</v>
      </c>
      <c r="S833">
        <f t="shared" si="392"/>
        <v>3.4323771048923356E-6</v>
      </c>
      <c r="T833" s="41">
        <f t="shared" si="393"/>
        <v>1.763719949369915E-4</v>
      </c>
      <c r="U833" s="42">
        <f t="shared" si="412"/>
        <v>6.1595723335845405E-3</v>
      </c>
      <c r="V833" s="42">
        <f t="shared" si="413"/>
        <v>0.44004762611595777</v>
      </c>
      <c r="W833" s="42">
        <f t="shared" si="414"/>
        <v>0.43745761965511432</v>
      </c>
      <c r="X833" s="42">
        <f t="shared" si="415"/>
        <v>2.5900064608434525E-3</v>
      </c>
      <c r="Y833" s="42">
        <f t="shared" si="389"/>
        <v>2.6285624444859412E-3</v>
      </c>
      <c r="Z833" s="10">
        <f t="shared" si="416"/>
        <v>14.903513709333442</v>
      </c>
      <c r="AA833">
        <f t="shared" si="394"/>
        <v>4919309.5289942101</v>
      </c>
      <c r="AB833" s="10">
        <f t="shared" si="395"/>
        <v>4.9193095289942104</v>
      </c>
      <c r="AC833" s="10">
        <f t="shared" si="396"/>
        <v>4.8183095289942104</v>
      </c>
      <c r="AD833" s="3">
        <f t="shared" si="397"/>
        <v>698.81211442990718</v>
      </c>
      <c r="AI833" s="94">
        <f t="shared" si="398"/>
        <v>0.43745761965511432</v>
      </c>
    </row>
    <row r="834" spans="2:35">
      <c r="B834" s="39">
        <f t="shared" si="399"/>
        <v>806</v>
      </c>
      <c r="C834" s="42">
        <f t="shared" si="400"/>
        <v>5.3540047961574757</v>
      </c>
      <c r="D834" s="10">
        <f t="shared" si="401"/>
        <v>0.18599520384180934</v>
      </c>
      <c r="E834" s="40">
        <f t="shared" si="402"/>
        <v>30.70800959231638</v>
      </c>
      <c r="F834" s="40">
        <f t="shared" si="403"/>
        <v>31.08</v>
      </c>
      <c r="G834" s="3">
        <f t="shared" si="404"/>
        <v>183.56796163074594</v>
      </c>
      <c r="H834" s="3">
        <f t="shared" si="405"/>
        <v>81.256230789298584</v>
      </c>
      <c r="I834">
        <f t="shared" si="390"/>
        <v>8.1256230789298584E-5</v>
      </c>
      <c r="J834" s="4">
        <f t="shared" si="406"/>
        <v>740.61621555897989</v>
      </c>
      <c r="K834" s="40">
        <f t="shared" si="407"/>
        <v>9.1145775328840237</v>
      </c>
      <c r="L834" s="40">
        <f t="shared" si="391"/>
        <v>0</v>
      </c>
      <c r="M834" s="10">
        <f t="shared" si="408"/>
        <v>4.9193095289942104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13.730851526658958</v>
      </c>
      <c r="Q834" s="42">
        <f t="shared" si="410"/>
        <v>0.38983295701741372</v>
      </c>
      <c r="R834" s="4">
        <f t="shared" si="411"/>
        <v>3313.7726807849463</v>
      </c>
      <c r="S834">
        <f t="shared" si="392"/>
        <v>3.3137726807849462E-6</v>
      </c>
      <c r="T834" s="41">
        <f t="shared" si="393"/>
        <v>1.7649059936109888E-4</v>
      </c>
      <c r="U834" s="42">
        <f t="shared" si="412"/>
        <v>5.9467307643026254E-3</v>
      </c>
      <c r="V834" s="42">
        <f t="shared" si="413"/>
        <v>0.43995697703116532</v>
      </c>
      <c r="W834" s="42">
        <f t="shared" si="414"/>
        <v>0.43737187560773882</v>
      </c>
      <c r="X834" s="42">
        <f t="shared" si="415"/>
        <v>2.5851014234264946E-3</v>
      </c>
      <c r="Y834" s="42">
        <f t="shared" si="389"/>
        <v>2.6298130600516446E-3</v>
      </c>
      <c r="Z834" s="10">
        <f t="shared" si="416"/>
        <v>14.900584334642438</v>
      </c>
      <c r="AA834">
        <f t="shared" si="394"/>
        <v>4918362.46145947</v>
      </c>
      <c r="AB834" s="10">
        <f t="shared" si="395"/>
        <v>4.9183624614594699</v>
      </c>
      <c r="AC834" s="10">
        <f t="shared" si="396"/>
        <v>4.8173624614594699</v>
      </c>
      <c r="AD834" s="3">
        <f t="shared" si="397"/>
        <v>698.67475873233798</v>
      </c>
      <c r="AI834" s="94">
        <f t="shared" si="398"/>
        <v>0.43737187560773882</v>
      </c>
    </row>
    <row r="835" spans="2:35">
      <c r="B835" s="39">
        <f t="shared" si="399"/>
        <v>807</v>
      </c>
      <c r="C835" s="42">
        <f t="shared" si="400"/>
        <v>5.3606474820087877</v>
      </c>
      <c r="D835" s="10">
        <f t="shared" si="401"/>
        <v>0.17935251799049645</v>
      </c>
      <c r="E835" s="40">
        <f t="shared" si="402"/>
        <v>30.721294964019005</v>
      </c>
      <c r="F835" s="40">
        <f t="shared" si="403"/>
        <v>31.08</v>
      </c>
      <c r="G835" s="3">
        <f t="shared" si="404"/>
        <v>183.51482014393545</v>
      </c>
      <c r="H835" s="3">
        <f t="shared" si="405"/>
        <v>81.256230789298584</v>
      </c>
      <c r="I835">
        <f t="shared" si="390"/>
        <v>8.1256230789298584E-5</v>
      </c>
      <c r="J835" s="4">
        <f t="shared" si="406"/>
        <v>741.25718775297082</v>
      </c>
      <c r="K835" s="40">
        <f t="shared" si="407"/>
        <v>9.1224658164995045</v>
      </c>
      <c r="L835" s="40">
        <f t="shared" si="391"/>
        <v>0</v>
      </c>
      <c r="M835" s="10">
        <f t="shared" si="408"/>
        <v>4.9183624614594699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13.730008204668231</v>
      </c>
      <c r="Q835" s="42">
        <f t="shared" si="410"/>
        <v>0.39031676487479383</v>
      </c>
      <c r="R835" s="4">
        <f t="shared" si="411"/>
        <v>3195.1854726566453</v>
      </c>
      <c r="S835">
        <f t="shared" si="392"/>
        <v>3.1951854726566451E-6</v>
      </c>
      <c r="T835" s="41">
        <f t="shared" si="393"/>
        <v>1.7660918656922718E-4</v>
      </c>
      <c r="U835" s="42">
        <f t="shared" si="412"/>
        <v>5.7339200899559828E-3</v>
      </c>
      <c r="V835" s="42">
        <f t="shared" si="413"/>
        <v>0.4398660978741471</v>
      </c>
      <c r="W835" s="42">
        <f t="shared" si="414"/>
        <v>0.43728590755161795</v>
      </c>
      <c r="X835" s="42">
        <f t="shared" si="415"/>
        <v>2.5801903225291523E-3</v>
      </c>
      <c r="Y835" s="42">
        <f t="shared" si="389"/>
        <v>2.6310613764032203E-3</v>
      </c>
      <c r="Z835" s="10">
        <f t="shared" si="416"/>
        <v>14.897647328056166</v>
      </c>
      <c r="AA835">
        <f t="shared" si="394"/>
        <v>4917412.9265311742</v>
      </c>
      <c r="AB835" s="10">
        <f t="shared" si="395"/>
        <v>4.9174129265311741</v>
      </c>
      <c r="AC835" s="10">
        <f t="shared" si="396"/>
        <v>4.8164129265311741</v>
      </c>
      <c r="AD835" s="3">
        <f t="shared" si="397"/>
        <v>698.53704518218626</v>
      </c>
      <c r="AI835" s="94">
        <f t="shared" si="398"/>
        <v>0.43728590755161795</v>
      </c>
    </row>
    <row r="836" spans="2:35">
      <c r="B836" s="39">
        <f t="shared" si="399"/>
        <v>808</v>
      </c>
      <c r="C836" s="42">
        <f t="shared" si="400"/>
        <v>5.3672901678600997</v>
      </c>
      <c r="D836" s="10">
        <f t="shared" si="401"/>
        <v>0.17270983213918356</v>
      </c>
      <c r="E836" s="40">
        <f t="shared" si="402"/>
        <v>30.734580335721631</v>
      </c>
      <c r="F836" s="40">
        <f t="shared" si="403"/>
        <v>31.08</v>
      </c>
      <c r="G836" s="3">
        <f t="shared" si="404"/>
        <v>183.46167865712496</v>
      </c>
      <c r="H836" s="3">
        <f t="shared" si="405"/>
        <v>81.256230789298584</v>
      </c>
      <c r="I836">
        <f t="shared" si="390"/>
        <v>8.1256230789298584E-5</v>
      </c>
      <c r="J836" s="4">
        <f t="shared" si="406"/>
        <v>741.89843719424312</v>
      </c>
      <c r="K836" s="40">
        <f t="shared" si="407"/>
        <v>9.13035751212756</v>
      </c>
      <c r="L836" s="40">
        <f t="shared" si="391"/>
        <v>0</v>
      </c>
      <c r="M836" s="10">
        <f t="shared" si="408"/>
        <v>4.9174129265311741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13.729162574545992</v>
      </c>
      <c r="Q836" s="42">
        <f t="shared" si="410"/>
        <v>0.39080060253169707</v>
      </c>
      <c r="R836" s="4">
        <f t="shared" si="411"/>
        <v>3076.6155247074635</v>
      </c>
      <c r="S836">
        <f t="shared" si="392"/>
        <v>3.0766155247074634E-6</v>
      </c>
      <c r="T836" s="41">
        <f t="shared" si="393"/>
        <v>1.7672775651717638E-4</v>
      </c>
      <c r="U836" s="42">
        <f t="shared" si="412"/>
        <v>5.5211403898637783E-3</v>
      </c>
      <c r="V836" s="42">
        <f t="shared" si="413"/>
        <v>0.43977498868955672</v>
      </c>
      <c r="W836" s="42">
        <f t="shared" si="414"/>
        <v>0.43719971552305587</v>
      </c>
      <c r="X836" s="42">
        <f t="shared" si="415"/>
        <v>2.5752731665008577E-3</v>
      </c>
      <c r="Y836" s="42">
        <f t="shared" si="389"/>
        <v>2.632307390537986E-3</v>
      </c>
      <c r="Z836" s="10">
        <f t="shared" si="416"/>
        <v>14.894702690814439</v>
      </c>
      <c r="AA836">
        <f t="shared" si="394"/>
        <v>4916460.9246101538</v>
      </c>
      <c r="AB836" s="10">
        <f t="shared" si="395"/>
        <v>4.9164609246101536</v>
      </c>
      <c r="AC836" s="10">
        <f t="shared" si="396"/>
        <v>4.8154609246101536</v>
      </c>
      <c r="AD836" s="3">
        <f t="shared" si="397"/>
        <v>698.3989738375858</v>
      </c>
      <c r="AI836" s="94">
        <f t="shared" si="398"/>
        <v>0.43719971552305587</v>
      </c>
    </row>
    <row r="837" spans="2:35">
      <c r="B837" s="39">
        <f t="shared" si="399"/>
        <v>809</v>
      </c>
      <c r="C837" s="42">
        <f t="shared" si="400"/>
        <v>5.3739328537114117</v>
      </c>
      <c r="D837" s="10">
        <f t="shared" si="401"/>
        <v>0.16606714628787067</v>
      </c>
      <c r="E837" s="40">
        <f t="shared" si="402"/>
        <v>30.747865707424257</v>
      </c>
      <c r="F837" s="40">
        <f t="shared" si="403"/>
        <v>31.08</v>
      </c>
      <c r="G837" s="3">
        <f t="shared" si="404"/>
        <v>183.40853717031447</v>
      </c>
      <c r="H837" s="3">
        <f t="shared" si="405"/>
        <v>81.256230789298584</v>
      </c>
      <c r="I837">
        <f t="shared" si="390"/>
        <v>8.1256230789298584E-5</v>
      </c>
      <c r="J837" s="4">
        <f t="shared" si="406"/>
        <v>742.539963882797</v>
      </c>
      <c r="K837" s="40">
        <f t="shared" si="407"/>
        <v>9.1382526197681972</v>
      </c>
      <c r="L837" s="40">
        <f t="shared" si="391"/>
        <v>0</v>
      </c>
      <c r="M837" s="10">
        <f t="shared" si="408"/>
        <v>4.9164609246101536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13.728314635746415</v>
      </c>
      <c r="Q837" s="42">
        <f t="shared" si="410"/>
        <v>0.39128447007316614</v>
      </c>
      <c r="R837" s="4">
        <f t="shared" si="411"/>
        <v>2958.0628811373986</v>
      </c>
      <c r="S837">
        <f t="shared" si="392"/>
        <v>2.9580628811373985E-6</v>
      </c>
      <c r="T837" s="41">
        <f t="shared" si="393"/>
        <v>1.7684630916074644E-4</v>
      </c>
      <c r="U837" s="42">
        <f t="shared" si="412"/>
        <v>5.3083917433451181E-3</v>
      </c>
      <c r="V837" s="42">
        <f t="shared" si="413"/>
        <v>0.43968364952263023</v>
      </c>
      <c r="W837" s="42">
        <f t="shared" si="414"/>
        <v>0.43711329955843731</v>
      </c>
      <c r="X837" s="42">
        <f t="shared" si="415"/>
        <v>2.5703499641929195E-3</v>
      </c>
      <c r="Y837" s="42">
        <f t="shared" si="389"/>
        <v>2.633551099455875E-3</v>
      </c>
      <c r="Z837" s="10">
        <f t="shared" si="416"/>
        <v>14.891750424161124</v>
      </c>
      <c r="AA837">
        <f t="shared" si="394"/>
        <v>4915506.4560985509</v>
      </c>
      <c r="AB837" s="10">
        <f t="shared" si="395"/>
        <v>4.9155064560985506</v>
      </c>
      <c r="AC837" s="10">
        <f t="shared" si="396"/>
        <v>4.8145064560985507</v>
      </c>
      <c r="AD837" s="3">
        <f t="shared" si="397"/>
        <v>698.26054475686021</v>
      </c>
      <c r="AI837" s="94">
        <f t="shared" si="398"/>
        <v>0.43711329955843731</v>
      </c>
    </row>
    <row r="838" spans="2:35">
      <c r="B838" s="39">
        <f t="shared" si="399"/>
        <v>810</v>
      </c>
      <c r="C838" s="42">
        <f t="shared" si="400"/>
        <v>5.3805755395627237</v>
      </c>
      <c r="D838" s="10">
        <f t="shared" si="401"/>
        <v>0.15942446043655778</v>
      </c>
      <c r="E838" s="40">
        <f t="shared" si="402"/>
        <v>30.761151079126883</v>
      </c>
      <c r="F838" s="40">
        <f t="shared" si="403"/>
        <v>31.08</v>
      </c>
      <c r="G838" s="3">
        <f t="shared" si="404"/>
        <v>183.35539568350399</v>
      </c>
      <c r="H838" s="3">
        <f t="shared" si="405"/>
        <v>81.256230789298584</v>
      </c>
      <c r="I838">
        <f t="shared" si="390"/>
        <v>8.1256230789298584E-5</v>
      </c>
      <c r="J838" s="4">
        <f t="shared" si="406"/>
        <v>743.18176781863247</v>
      </c>
      <c r="K838" s="40">
        <f t="shared" si="407"/>
        <v>9.1461511394214128</v>
      </c>
      <c r="L838" s="40">
        <f t="shared" si="391"/>
        <v>0</v>
      </c>
      <c r="M838" s="10">
        <f t="shared" si="408"/>
        <v>4.9155064560985506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13.727464387722192</v>
      </c>
      <c r="Q838" s="42">
        <f t="shared" si="410"/>
        <v>0.39176836758429379</v>
      </c>
      <c r="R838" s="4">
        <f t="shared" si="411"/>
        <v>2839.5275861464161</v>
      </c>
      <c r="S838">
        <f t="shared" si="392"/>
        <v>2.839527586146416E-6</v>
      </c>
      <c r="T838" s="41">
        <f t="shared" si="393"/>
        <v>1.7696484445573743E-4</v>
      </c>
      <c r="U838" s="42">
        <f t="shared" si="412"/>
        <v>5.0956742297190508E-3</v>
      </c>
      <c r="V838" s="42">
        <f t="shared" si="413"/>
        <v>0.43959208041876641</v>
      </c>
      <c r="W838" s="42">
        <f t="shared" si="414"/>
        <v>0.4370266596942658</v>
      </c>
      <c r="X838" s="42">
        <f t="shared" si="415"/>
        <v>2.5654207245006111E-3</v>
      </c>
      <c r="Y838" s="42">
        <f t="shared" si="389"/>
        <v>2.6347925001594563E-3</v>
      </c>
      <c r="Z838" s="10">
        <f t="shared" si="416"/>
        <v>14.88879052934422</v>
      </c>
      <c r="AA838">
        <f t="shared" si="394"/>
        <v>4914549.5213998444</v>
      </c>
      <c r="AB838" s="10">
        <f t="shared" si="395"/>
        <v>4.9145495213998442</v>
      </c>
      <c r="AC838" s="10">
        <f t="shared" si="396"/>
        <v>4.8135495213998443</v>
      </c>
      <c r="AD838" s="3">
        <f t="shared" si="397"/>
        <v>698.12175799852707</v>
      </c>
      <c r="AI838" s="94">
        <f t="shared" si="398"/>
        <v>0.4370266596942658</v>
      </c>
    </row>
    <row r="839" spans="2:35">
      <c r="B839" s="39">
        <f t="shared" si="399"/>
        <v>811</v>
      </c>
      <c r="C839" s="42">
        <f t="shared" si="400"/>
        <v>5.3872182254140357</v>
      </c>
      <c r="D839" s="10">
        <f t="shared" si="401"/>
        <v>0.15278177458524489</v>
      </c>
      <c r="E839" s="40">
        <f t="shared" si="402"/>
        <v>30.774436450829509</v>
      </c>
      <c r="F839" s="40">
        <f t="shared" si="403"/>
        <v>31.08</v>
      </c>
      <c r="G839" s="3">
        <f t="shared" si="404"/>
        <v>183.3022541966935</v>
      </c>
      <c r="H839" s="3">
        <f t="shared" si="405"/>
        <v>81.256230789298584</v>
      </c>
      <c r="I839">
        <f t="shared" si="390"/>
        <v>8.1256230789298584E-5</v>
      </c>
      <c r="J839" s="4">
        <f t="shared" si="406"/>
        <v>743.82384900174952</v>
      </c>
      <c r="K839" s="40">
        <f t="shared" si="407"/>
        <v>9.1540530710872066</v>
      </c>
      <c r="L839" s="40">
        <f t="shared" si="391"/>
        <v>0</v>
      </c>
      <c r="M839" s="10">
        <f t="shared" si="408"/>
        <v>4.9145495213998442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13.726611829924559</v>
      </c>
      <c r="Q839" s="42">
        <f t="shared" si="410"/>
        <v>0.39225229515022308</v>
      </c>
      <c r="R839" s="4">
        <f t="shared" si="411"/>
        <v>2721.0096839345479</v>
      </c>
      <c r="S839">
        <f t="shared" si="392"/>
        <v>2.7210096839345479E-6</v>
      </c>
      <c r="T839" s="41">
        <f t="shared" si="393"/>
        <v>1.7708336235794928E-4</v>
      </c>
      <c r="U839" s="42">
        <f t="shared" si="412"/>
        <v>4.8829879283047422E-3</v>
      </c>
      <c r="V839" s="42">
        <f t="shared" si="413"/>
        <v>0.43950028142307124</v>
      </c>
      <c r="W839" s="42">
        <f t="shared" si="414"/>
        <v>0.43693979596716637</v>
      </c>
      <c r="X839" s="42">
        <f t="shared" si="415"/>
        <v>2.5604854559048706E-3</v>
      </c>
      <c r="Y839" s="42">
        <f t="shared" si="389"/>
        <v>2.6360315896537295E-3</v>
      </c>
      <c r="Z839" s="10">
        <f t="shared" si="416"/>
        <v>14.885823007614684</v>
      </c>
      <c r="AA839">
        <f t="shared" si="394"/>
        <v>4913590.1209184686</v>
      </c>
      <c r="AB839" s="10">
        <f t="shared" si="395"/>
        <v>4.9135901209184683</v>
      </c>
      <c r="AC839" s="10">
        <f t="shared" si="396"/>
        <v>4.8125901209184683</v>
      </c>
      <c r="AD839" s="3">
        <f t="shared" si="397"/>
        <v>697.98261362124276</v>
      </c>
      <c r="AI839" s="94">
        <f t="shared" si="398"/>
        <v>0.43693979596716637</v>
      </c>
    </row>
    <row r="840" spans="2:35">
      <c r="B840" s="39">
        <f t="shared" si="399"/>
        <v>812</v>
      </c>
      <c r="C840" s="42">
        <f t="shared" si="400"/>
        <v>5.3938609112653477</v>
      </c>
      <c r="D840" s="10">
        <f t="shared" si="401"/>
        <v>0.146139088733932</v>
      </c>
      <c r="E840" s="40">
        <f t="shared" si="402"/>
        <v>30.787721822532134</v>
      </c>
      <c r="F840" s="40">
        <f t="shared" si="403"/>
        <v>31.08</v>
      </c>
      <c r="G840" s="3">
        <f t="shared" si="404"/>
        <v>183.24911270988301</v>
      </c>
      <c r="H840" s="3">
        <f t="shared" si="405"/>
        <v>81.256230789298584</v>
      </c>
      <c r="I840">
        <f t="shared" si="390"/>
        <v>8.1256230789298584E-5</v>
      </c>
      <c r="J840" s="4">
        <f t="shared" si="406"/>
        <v>744.46620743214805</v>
      </c>
      <c r="K840" s="40">
        <f t="shared" si="407"/>
        <v>9.1619584147655786</v>
      </c>
      <c r="L840" s="40">
        <f t="shared" si="391"/>
        <v>0</v>
      </c>
      <c r="M840" s="10">
        <f t="shared" si="408"/>
        <v>4.9135901209184683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13.725756961802951</v>
      </c>
      <c r="Q840" s="42">
        <f t="shared" si="410"/>
        <v>0.39273625285614761</v>
      </c>
      <c r="R840" s="4">
        <f t="shared" si="411"/>
        <v>2602.5092187017754</v>
      </c>
      <c r="S840">
        <f t="shared" si="392"/>
        <v>2.6025092187017755E-6</v>
      </c>
      <c r="T840" s="41">
        <f t="shared" si="393"/>
        <v>1.7720186282318206E-4</v>
      </c>
      <c r="U840" s="42">
        <f t="shared" si="412"/>
        <v>4.6703329184212706E-3</v>
      </c>
      <c r="V840" s="42">
        <f t="shared" si="413"/>
        <v>0.43940825258114186</v>
      </c>
      <c r="W840" s="42">
        <f t="shared" si="414"/>
        <v>0.43685270841385049</v>
      </c>
      <c r="X840" s="42">
        <f t="shared" si="415"/>
        <v>2.5555441672913681E-3</v>
      </c>
      <c r="Y840" s="42">
        <f t="shared" si="389"/>
        <v>2.6372683649463205E-3</v>
      </c>
      <c r="Z840" s="10">
        <f t="shared" si="416"/>
        <v>14.882847860227491</v>
      </c>
      <c r="AA840">
        <f t="shared" si="394"/>
        <v>4912628.2550601577</v>
      </c>
      <c r="AB840" s="10">
        <f t="shared" si="395"/>
        <v>4.9126282550601577</v>
      </c>
      <c r="AC840" s="10">
        <f t="shared" si="396"/>
        <v>4.8116282550601577</v>
      </c>
      <c r="AD840" s="3">
        <f t="shared" si="397"/>
        <v>697.8431116838517</v>
      </c>
      <c r="AI840" s="94">
        <f t="shared" si="398"/>
        <v>0.43685270841385049</v>
      </c>
    </row>
    <row r="841" spans="2:35">
      <c r="B841" s="39">
        <f t="shared" si="399"/>
        <v>813</v>
      </c>
      <c r="C841" s="42">
        <f t="shared" si="400"/>
        <v>5.4005035971166597</v>
      </c>
      <c r="D841" s="10">
        <f t="shared" si="401"/>
        <v>0.13949640288261911</v>
      </c>
      <c r="E841" s="40">
        <f t="shared" si="402"/>
        <v>30.80100719423476</v>
      </c>
      <c r="F841" s="40">
        <f t="shared" si="403"/>
        <v>31.08</v>
      </c>
      <c r="G841" s="3">
        <f t="shared" si="404"/>
        <v>183.19597122307252</v>
      </c>
      <c r="H841" s="3">
        <f t="shared" si="405"/>
        <v>81.256230789298584</v>
      </c>
      <c r="I841">
        <f t="shared" si="390"/>
        <v>8.1256230789298584E-5</v>
      </c>
      <c r="J841" s="4">
        <f t="shared" si="406"/>
        <v>745.10884310982817</v>
      </c>
      <c r="K841" s="40">
        <f t="shared" si="407"/>
        <v>9.1698671704565307</v>
      </c>
      <c r="L841" s="40">
        <f t="shared" si="391"/>
        <v>0</v>
      </c>
      <c r="M841" s="10">
        <f t="shared" si="408"/>
        <v>4.9126282550601577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13.724899782805311</v>
      </c>
      <c r="Q841" s="42">
        <f t="shared" si="410"/>
        <v>0.39322024078731155</v>
      </c>
      <c r="R841" s="4">
        <f t="shared" si="411"/>
        <v>2484.0262346481131</v>
      </c>
      <c r="S841">
        <f t="shared" si="392"/>
        <v>2.4840262346481131E-6</v>
      </c>
      <c r="T841" s="41">
        <f t="shared" si="393"/>
        <v>1.7732034580723573E-4</v>
      </c>
      <c r="U841" s="42">
        <f t="shared" si="412"/>
        <v>4.4577092793877705E-3</v>
      </c>
      <c r="V841" s="42">
        <f t="shared" si="413"/>
        <v>0.43931599393844672</v>
      </c>
      <c r="W841" s="42">
        <f t="shared" si="414"/>
        <v>0.43676539707114814</v>
      </c>
      <c r="X841" s="42">
        <f t="shared" si="415"/>
        <v>2.5505968672985824E-3</v>
      </c>
      <c r="Y841" s="42">
        <f t="shared" si="389"/>
        <v>2.6385028230473577E-3</v>
      </c>
      <c r="Z841" s="10">
        <f t="shared" si="416"/>
        <v>14.879865088440917</v>
      </c>
      <c r="AA841">
        <f t="shared" si="394"/>
        <v>4911663.9242317127</v>
      </c>
      <c r="AB841" s="10">
        <f t="shared" si="395"/>
        <v>4.9116639242317124</v>
      </c>
      <c r="AC841" s="10">
        <f t="shared" si="396"/>
        <v>4.8106639242317124</v>
      </c>
      <c r="AD841" s="3">
        <f t="shared" si="397"/>
        <v>697.7032522453535</v>
      </c>
      <c r="AI841" s="94">
        <f t="shared" si="398"/>
        <v>0.43676539707114814</v>
      </c>
    </row>
    <row r="842" spans="2:35">
      <c r="B842" s="39">
        <f t="shared" si="399"/>
        <v>814</v>
      </c>
      <c r="C842" s="42">
        <f t="shared" si="400"/>
        <v>5.4071462829679717</v>
      </c>
      <c r="D842" s="10">
        <f t="shared" si="401"/>
        <v>0.13285371703130622</v>
      </c>
      <c r="E842" s="40">
        <f t="shared" si="402"/>
        <v>30.814292565937386</v>
      </c>
      <c r="F842" s="40">
        <f t="shared" si="403"/>
        <v>31.08</v>
      </c>
      <c r="G842" s="3">
        <f t="shared" si="404"/>
        <v>183.14282973626203</v>
      </c>
      <c r="H842" s="3">
        <f t="shared" si="405"/>
        <v>81.256230789298584</v>
      </c>
      <c r="I842">
        <f t="shared" si="390"/>
        <v>8.1256230789298584E-5</v>
      </c>
      <c r="J842" s="4">
        <f t="shared" si="406"/>
        <v>745.75175603478988</v>
      </c>
      <c r="K842" s="40">
        <f t="shared" si="407"/>
        <v>9.177779338160061</v>
      </c>
      <c r="L842" s="40">
        <f t="shared" si="391"/>
        <v>0</v>
      </c>
      <c r="M842" s="10">
        <f t="shared" si="408"/>
        <v>4.9116639242317124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13.72404029237787</v>
      </c>
      <c r="Q842" s="42">
        <f t="shared" si="410"/>
        <v>0.39370425902900974</v>
      </c>
      <c r="R842" s="4">
        <f t="shared" si="411"/>
        <v>2365.5607759735426</v>
      </c>
      <c r="S842">
        <f t="shared" si="392"/>
        <v>2.3655607759735428E-6</v>
      </c>
      <c r="T842" s="41">
        <f t="shared" si="393"/>
        <v>1.774388112659103E-4</v>
      </c>
      <c r="U842" s="42">
        <f t="shared" si="412"/>
        <v>4.2451170905233203E-3</v>
      </c>
      <c r="V842" s="42">
        <f t="shared" si="413"/>
        <v>0.4392235055409574</v>
      </c>
      <c r="W842" s="42">
        <f t="shared" si="414"/>
        <v>0.43667786197598557</v>
      </c>
      <c r="X842" s="42">
        <f t="shared" si="415"/>
        <v>2.5456435649718334E-3</v>
      </c>
      <c r="Y842" s="42">
        <f t="shared" si="389"/>
        <v>2.6397349609696657E-3</v>
      </c>
      <c r="Z842" s="10">
        <f t="shared" si="416"/>
        <v>14.876874693517594</v>
      </c>
      <c r="AA842">
        <f t="shared" si="394"/>
        <v>4910697.1288413433</v>
      </c>
      <c r="AB842" s="10">
        <f t="shared" si="395"/>
        <v>4.9106971288413437</v>
      </c>
      <c r="AC842" s="10">
        <f t="shared" si="396"/>
        <v>4.8096971288413437</v>
      </c>
      <c r="AD842" s="3">
        <f t="shared" si="397"/>
        <v>697.56303536495193</v>
      </c>
      <c r="AI842" s="94">
        <f t="shared" si="398"/>
        <v>0.43667786197598557</v>
      </c>
    </row>
    <row r="843" spans="2:35">
      <c r="B843" s="39">
        <f t="shared" si="399"/>
        <v>815</v>
      </c>
      <c r="C843" s="42">
        <f t="shared" si="400"/>
        <v>5.4137889688192837</v>
      </c>
      <c r="D843" s="10">
        <f t="shared" si="401"/>
        <v>0.12621103117999333</v>
      </c>
      <c r="E843" s="40">
        <f t="shared" si="402"/>
        <v>30.827577937640012</v>
      </c>
      <c r="F843" s="40">
        <f t="shared" si="403"/>
        <v>31.08</v>
      </c>
      <c r="G843" s="3">
        <f t="shared" si="404"/>
        <v>183.08968824945154</v>
      </c>
      <c r="H843" s="3">
        <f t="shared" si="405"/>
        <v>81.256230789298584</v>
      </c>
      <c r="I843">
        <f t="shared" si="390"/>
        <v>8.1256230789298584E-5</v>
      </c>
      <c r="J843" s="4">
        <f t="shared" si="406"/>
        <v>746.39494620703317</v>
      </c>
      <c r="K843" s="40">
        <f t="shared" si="407"/>
        <v>9.1856949178761695</v>
      </c>
      <c r="L843" s="40">
        <f t="shared" si="391"/>
        <v>0</v>
      </c>
      <c r="M843" s="10">
        <f t="shared" si="408"/>
        <v>4.9106971288413437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13.723178489965463</v>
      </c>
      <c r="Q843" s="42">
        <f t="shared" si="410"/>
        <v>0.39418830766658808</v>
      </c>
      <c r="R843" s="4">
        <f t="shared" si="411"/>
        <v>2247.1128868780634</v>
      </c>
      <c r="S843">
        <f t="shared" si="392"/>
        <v>2.2471128868780636E-6</v>
      </c>
      <c r="T843" s="41">
        <f t="shared" si="393"/>
        <v>1.7755725915500576E-4</v>
      </c>
      <c r="U843" s="42">
        <f t="shared" si="412"/>
        <v>4.0325564311470283E-3</v>
      </c>
      <c r="V843" s="42">
        <f t="shared" si="413"/>
        <v>0.43913078743433348</v>
      </c>
      <c r="W843" s="42">
        <f t="shared" si="414"/>
        <v>0.43659010316541708</v>
      </c>
      <c r="X843" s="42">
        <f t="shared" si="415"/>
        <v>2.5406842689164044E-3</v>
      </c>
      <c r="Y843" s="42">
        <f t="shared" si="389"/>
        <v>2.6409647757285513E-3</v>
      </c>
      <c r="Z843" s="10">
        <f t="shared" si="416"/>
        <v>14.873876676723279</v>
      </c>
      <c r="AA843">
        <f t="shared" si="394"/>
        <v>4909727.8692982672</v>
      </c>
      <c r="AB843" s="10">
        <f t="shared" si="395"/>
        <v>4.9097278692982673</v>
      </c>
      <c r="AC843" s="10">
        <f t="shared" si="396"/>
        <v>4.8087278692982673</v>
      </c>
      <c r="AD843" s="3">
        <f t="shared" si="397"/>
        <v>697.42246110199665</v>
      </c>
      <c r="AI843" s="94">
        <f t="shared" si="398"/>
        <v>0.43659010316541708</v>
      </c>
    </row>
    <row r="844" spans="2:35">
      <c r="B844" s="39">
        <f t="shared" si="399"/>
        <v>816</v>
      </c>
      <c r="C844" s="42">
        <f t="shared" si="400"/>
        <v>5.4204316546705957</v>
      </c>
      <c r="D844" s="10">
        <f t="shared" si="401"/>
        <v>0.11956834532868044</v>
      </c>
      <c r="E844" s="40">
        <f t="shared" si="402"/>
        <v>30.840863309342637</v>
      </c>
      <c r="F844" s="40">
        <f t="shared" si="403"/>
        <v>31.08</v>
      </c>
      <c r="G844" s="3">
        <f t="shared" si="404"/>
        <v>183.03654676264105</v>
      </c>
      <c r="H844" s="3">
        <f t="shared" si="405"/>
        <v>81.256230789298584</v>
      </c>
      <c r="I844">
        <f t="shared" si="390"/>
        <v>8.1256230789298584E-5</v>
      </c>
      <c r="J844" s="4">
        <f t="shared" si="406"/>
        <v>747.03841362655794</v>
      </c>
      <c r="K844" s="40">
        <f t="shared" si="407"/>
        <v>9.1936139096048581</v>
      </c>
      <c r="L844" s="40">
        <f t="shared" si="391"/>
        <v>0</v>
      </c>
      <c r="M844" s="10">
        <f t="shared" si="408"/>
        <v>4.9097278692982673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13.722314375011161</v>
      </c>
      <c r="Q844" s="42">
        <f t="shared" si="410"/>
        <v>0.39467238678544347</v>
      </c>
      <c r="R844" s="4">
        <f t="shared" si="411"/>
        <v>2128.6826115616727</v>
      </c>
      <c r="S844">
        <f t="shared" si="392"/>
        <v>2.1286826115616728E-6</v>
      </c>
      <c r="T844" s="41">
        <f t="shared" si="393"/>
        <v>1.7767568943032215E-4</v>
      </c>
      <c r="U844" s="42">
        <f t="shared" si="412"/>
        <v>3.8200273805779994E-3</v>
      </c>
      <c r="V844" s="42">
        <f t="shared" si="413"/>
        <v>0.43903783966462617</v>
      </c>
      <c r="W844" s="42">
        <f t="shared" si="414"/>
        <v>0.43650212067658878</v>
      </c>
      <c r="X844" s="42">
        <f t="shared" si="415"/>
        <v>2.5357189880373943E-3</v>
      </c>
      <c r="Y844" s="42">
        <f t="shared" si="389"/>
        <v>2.6421922643419453E-3</v>
      </c>
      <c r="Z844" s="10">
        <f t="shared" si="416"/>
        <v>14.870871039327614</v>
      </c>
      <c r="AA844">
        <f t="shared" si="394"/>
        <v>4908756.1460129609</v>
      </c>
      <c r="AB844" s="10">
        <f t="shared" si="395"/>
        <v>4.9087561460129612</v>
      </c>
      <c r="AC844" s="10">
        <f t="shared" si="396"/>
        <v>4.8077561460129612</v>
      </c>
      <c r="AD844" s="3">
        <f t="shared" si="397"/>
        <v>697.28152951602044</v>
      </c>
      <c r="AI844" s="94">
        <f t="shared" si="398"/>
        <v>0.43650212067658878</v>
      </c>
    </row>
    <row r="845" spans="2:35">
      <c r="B845" s="39">
        <f t="shared" si="399"/>
        <v>817</v>
      </c>
      <c r="C845" s="42">
        <f t="shared" si="400"/>
        <v>5.4270743405219077</v>
      </c>
      <c r="D845" s="10">
        <f t="shared" si="401"/>
        <v>0.11292565947736755</v>
      </c>
      <c r="E845" s="40">
        <f t="shared" si="402"/>
        <v>30.854148681045263</v>
      </c>
      <c r="F845" s="40">
        <f t="shared" si="403"/>
        <v>31.08</v>
      </c>
      <c r="G845" s="3">
        <f t="shared" si="404"/>
        <v>182.98340527583056</v>
      </c>
      <c r="H845" s="3">
        <f t="shared" si="405"/>
        <v>81.256230789298584</v>
      </c>
      <c r="I845">
        <f t="shared" si="390"/>
        <v>8.1256230789298584E-5</v>
      </c>
      <c r="J845" s="4">
        <f t="shared" si="406"/>
        <v>747.6821582933643</v>
      </c>
      <c r="K845" s="40">
        <f t="shared" si="407"/>
        <v>9.2015363133461232</v>
      </c>
      <c r="L845" s="40">
        <f t="shared" si="391"/>
        <v>0</v>
      </c>
      <c r="M845" s="10">
        <f t="shared" si="408"/>
        <v>4.9087561460129612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13.721447946956495</v>
      </c>
      <c r="Q845" s="42">
        <f t="shared" si="410"/>
        <v>0.39515649647102408</v>
      </c>
      <c r="R845" s="4">
        <f t="shared" si="411"/>
        <v>2010.2699942243853</v>
      </c>
      <c r="S845">
        <f t="shared" si="392"/>
        <v>2.0102699942243852E-6</v>
      </c>
      <c r="T845" s="41">
        <f t="shared" si="393"/>
        <v>1.7779410204765944E-4</v>
      </c>
      <c r="U845" s="42">
        <f t="shared" si="412"/>
        <v>3.6075300181353707E-3</v>
      </c>
      <c r="V845" s="42">
        <f t="shared" si="413"/>
        <v>0.43894466227788087</v>
      </c>
      <c r="W845" s="42">
        <f t="shared" si="414"/>
        <v>0.43641391454676076</v>
      </c>
      <c r="X845" s="42">
        <f t="shared" si="415"/>
        <v>2.5307477311201088E-3</v>
      </c>
      <c r="Y845" s="42">
        <f t="shared" si="389"/>
        <v>2.6434174238303418E-3</v>
      </c>
      <c r="Z845" s="10">
        <f t="shared" si="416"/>
        <v>14.867857782603767</v>
      </c>
      <c r="AA845">
        <f t="shared" si="394"/>
        <v>4907781.9593970403</v>
      </c>
      <c r="AB845" s="10">
        <f t="shared" si="395"/>
        <v>4.90778195939704</v>
      </c>
      <c r="AC845" s="10">
        <f t="shared" si="396"/>
        <v>4.80678195939704</v>
      </c>
      <c r="AD845" s="3">
        <f t="shared" si="397"/>
        <v>697.14024066672084</v>
      </c>
      <c r="AI845" s="94">
        <f t="shared" si="398"/>
        <v>0.43641391454676076</v>
      </c>
    </row>
    <row r="846" spans="2:35">
      <c r="B846" s="39">
        <f t="shared" si="399"/>
        <v>818</v>
      </c>
      <c r="C846" s="42">
        <f t="shared" si="400"/>
        <v>5.4337170263732197</v>
      </c>
      <c r="D846" s="10">
        <f t="shared" si="401"/>
        <v>0.10628297362605466</v>
      </c>
      <c r="E846" s="40">
        <f t="shared" si="402"/>
        <v>30.867434052747889</v>
      </c>
      <c r="F846" s="40">
        <f t="shared" si="403"/>
        <v>31.08</v>
      </c>
      <c r="G846" s="3">
        <f t="shared" si="404"/>
        <v>182.93026378902007</v>
      </c>
      <c r="H846" s="3">
        <f t="shared" si="405"/>
        <v>81.256230789298584</v>
      </c>
      <c r="I846">
        <f t="shared" si="390"/>
        <v>8.1256230789298584E-5</v>
      </c>
      <c r="J846" s="4">
        <f t="shared" si="406"/>
        <v>748.32618020745235</v>
      </c>
      <c r="K846" s="40">
        <f t="shared" si="407"/>
        <v>9.2094621290999701</v>
      </c>
      <c r="L846" s="40">
        <f t="shared" si="391"/>
        <v>0</v>
      </c>
      <c r="M846" s="10">
        <f t="shared" si="408"/>
        <v>4.90778195939704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13.720579205241346</v>
      </c>
      <c r="Q846" s="42">
        <f t="shared" si="410"/>
        <v>0.39564063680882955</v>
      </c>
      <c r="R846" s="4">
        <f t="shared" si="411"/>
        <v>1891.8750790661666</v>
      </c>
      <c r="S846">
        <f t="shared" si="392"/>
        <v>1.8918750790661666E-6</v>
      </c>
      <c r="T846" s="41">
        <f t="shared" si="393"/>
        <v>1.7791249696281767E-4</v>
      </c>
      <c r="U846" s="42">
        <f t="shared" si="412"/>
        <v>3.3950644231381887E-3</v>
      </c>
      <c r="V846" s="42">
        <f t="shared" si="413"/>
        <v>0.43885125532041658</v>
      </c>
      <c r="W846" s="42">
        <f t="shared" si="414"/>
        <v>0.43632548481329664</v>
      </c>
      <c r="X846" s="42">
        <f t="shared" si="415"/>
        <v>2.5257705071199399E-3</v>
      </c>
      <c r="Y846" s="42">
        <f t="shared" si="389"/>
        <v>2.6446402512168778E-3</v>
      </c>
      <c r="Z846" s="10">
        <f t="shared" si="416"/>
        <v>14.864836907828836</v>
      </c>
      <c r="AA846">
        <f t="shared" si="394"/>
        <v>4906805.3098633923</v>
      </c>
      <c r="AB846" s="10">
        <f t="shared" si="395"/>
        <v>4.9068053098633921</v>
      </c>
      <c r="AC846" s="10">
        <f t="shared" si="396"/>
        <v>4.8058053098633922</v>
      </c>
      <c r="AD846" s="3">
        <f t="shared" si="397"/>
        <v>696.99859461398</v>
      </c>
      <c r="AI846" s="94">
        <f t="shared" si="398"/>
        <v>0.43632548481329664</v>
      </c>
    </row>
    <row r="847" spans="2:35">
      <c r="B847" s="39">
        <f t="shared" si="399"/>
        <v>819</v>
      </c>
      <c r="C847" s="42">
        <f t="shared" si="400"/>
        <v>5.4403597122245317</v>
      </c>
      <c r="D847" s="10">
        <f t="shared" si="401"/>
        <v>9.9640287774741765E-2</v>
      </c>
      <c r="E847" s="40">
        <f t="shared" si="402"/>
        <v>30.880719424450515</v>
      </c>
      <c r="F847" s="40">
        <f t="shared" si="403"/>
        <v>31.08</v>
      </c>
      <c r="G847" s="3">
        <f t="shared" si="404"/>
        <v>182.87712230220959</v>
      </c>
      <c r="H847" s="3">
        <f t="shared" si="405"/>
        <v>81.256230789298584</v>
      </c>
      <c r="I847">
        <f t="shared" si="390"/>
        <v>8.1256230789298584E-5</v>
      </c>
      <c r="J847" s="4">
        <f t="shared" si="406"/>
        <v>748.97047936882177</v>
      </c>
      <c r="K847" s="40">
        <f t="shared" si="407"/>
        <v>9.2173913568663952</v>
      </c>
      <c r="L847" s="40">
        <f t="shared" si="391"/>
        <v>0</v>
      </c>
      <c r="M847" s="10">
        <f t="shared" si="408"/>
        <v>4.9068053098633921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13.719708149304065</v>
      </c>
      <c r="Q847" s="42">
        <f t="shared" si="410"/>
        <v>0.39612480788441101</v>
      </c>
      <c r="R847" s="4">
        <f t="shared" si="411"/>
        <v>1773.4979102870645</v>
      </c>
      <c r="S847">
        <f t="shared" si="392"/>
        <v>1.7734979102870646E-6</v>
      </c>
      <c r="T847" s="41">
        <f t="shared" si="393"/>
        <v>1.7803087413159678E-4</v>
      </c>
      <c r="U847" s="42">
        <f t="shared" si="412"/>
        <v>3.1826306749056514E-3</v>
      </c>
      <c r="V847" s="42">
        <f t="shared" si="413"/>
        <v>0.43875761883837416</v>
      </c>
      <c r="W847" s="42">
        <f t="shared" si="414"/>
        <v>0.43623683151367509</v>
      </c>
      <c r="X847" s="42">
        <f t="shared" si="415"/>
        <v>2.5207873246990697E-3</v>
      </c>
      <c r="Y847" s="42">
        <f t="shared" si="389"/>
        <v>2.6458607435271893E-3</v>
      </c>
      <c r="Z847" s="10">
        <f t="shared" si="416"/>
        <v>14.861808416283028</v>
      </c>
      <c r="AA847">
        <f t="shared" si="394"/>
        <v>4905826.1978259059</v>
      </c>
      <c r="AB847" s="10">
        <f t="shared" si="395"/>
        <v>4.9058261978259061</v>
      </c>
      <c r="AC847" s="10">
        <f t="shared" si="396"/>
        <v>4.8048261978259061</v>
      </c>
      <c r="AD847" s="3">
        <f t="shared" si="397"/>
        <v>696.85659141782537</v>
      </c>
      <c r="AI847" s="94">
        <f t="shared" si="398"/>
        <v>0.43623683151367509</v>
      </c>
    </row>
    <row r="848" spans="2:35">
      <c r="B848" s="39">
        <f t="shared" si="399"/>
        <v>820</v>
      </c>
      <c r="C848" s="42">
        <f t="shared" si="400"/>
        <v>5.4470023980758437</v>
      </c>
      <c r="D848" s="10">
        <f t="shared" si="401"/>
        <v>9.2997601923428874E-2</v>
      </c>
      <c r="E848" s="40">
        <f t="shared" si="402"/>
        <v>30.894004796153141</v>
      </c>
      <c r="F848" s="40">
        <f t="shared" si="403"/>
        <v>31.08</v>
      </c>
      <c r="G848" s="3">
        <f t="shared" si="404"/>
        <v>182.8239808153991</v>
      </c>
      <c r="H848" s="3">
        <f t="shared" si="405"/>
        <v>81.256230789298584</v>
      </c>
      <c r="I848">
        <f t="shared" si="390"/>
        <v>8.1256230789298584E-5</v>
      </c>
      <c r="J848" s="4">
        <f t="shared" si="406"/>
        <v>749.61505577747289</v>
      </c>
      <c r="K848" s="40">
        <f t="shared" si="407"/>
        <v>9.2253239966453986</v>
      </c>
      <c r="L848" s="40">
        <f t="shared" si="391"/>
        <v>0</v>
      </c>
      <c r="M848" s="10">
        <f t="shared" si="408"/>
        <v>4.9058261978259061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13.718834778581225</v>
      </c>
      <c r="Q848" s="42">
        <f t="shared" si="410"/>
        <v>0.39660900978337132</v>
      </c>
      <c r="R848" s="4">
        <f t="shared" si="411"/>
        <v>1655.1385320870281</v>
      </c>
      <c r="S848">
        <f t="shared" si="392"/>
        <v>1.655138532087028E-6</v>
      </c>
      <c r="T848" s="41">
        <f t="shared" si="393"/>
        <v>1.7814923350979682E-4</v>
      </c>
      <c r="U848" s="42">
        <f t="shared" si="412"/>
        <v>2.9702288527567763E-3</v>
      </c>
      <c r="V848" s="42">
        <f t="shared" si="413"/>
        <v>0.43866375287859943</v>
      </c>
      <c r="W848" s="42">
        <f t="shared" si="414"/>
        <v>0.4361479546854663</v>
      </c>
      <c r="X848" s="42">
        <f t="shared" si="415"/>
        <v>2.5157981931331341E-3</v>
      </c>
      <c r="Y848" s="42">
        <f t="shared" si="389"/>
        <v>2.6470788977897052E-3</v>
      </c>
      <c r="Z848" s="10">
        <f t="shared" si="416"/>
        <v>14.858772309251258</v>
      </c>
      <c r="AA848">
        <f t="shared" si="394"/>
        <v>4904844.6236999957</v>
      </c>
      <c r="AB848" s="10">
        <f t="shared" si="395"/>
        <v>4.9048446236999954</v>
      </c>
      <c r="AC848" s="10">
        <f t="shared" si="396"/>
        <v>4.8038446236999954</v>
      </c>
      <c r="AD848" s="3">
        <f t="shared" si="397"/>
        <v>696.71423113850551</v>
      </c>
      <c r="AI848" s="94">
        <f t="shared" si="398"/>
        <v>0.4361479546854663</v>
      </c>
    </row>
    <row r="849" spans="2:35">
      <c r="B849" s="39">
        <f t="shared" si="399"/>
        <v>821</v>
      </c>
      <c r="C849" s="42">
        <f t="shared" si="400"/>
        <v>5.4536450839271557</v>
      </c>
      <c r="D849" s="10">
        <f t="shared" si="401"/>
        <v>8.6354916072115984E-2</v>
      </c>
      <c r="E849" s="40">
        <f t="shared" si="402"/>
        <v>30.907290167855766</v>
      </c>
      <c r="F849" s="40">
        <f t="shared" si="403"/>
        <v>31.08</v>
      </c>
      <c r="G849" s="3">
        <f t="shared" si="404"/>
        <v>182.77083932858861</v>
      </c>
      <c r="H849" s="3">
        <f t="shared" si="405"/>
        <v>81.256230789298584</v>
      </c>
      <c r="I849">
        <f t="shared" si="390"/>
        <v>8.1256230789298584E-5</v>
      </c>
      <c r="J849" s="4">
        <f t="shared" si="406"/>
        <v>750.2599094334056</v>
      </c>
      <c r="K849" s="40">
        <f t="shared" si="407"/>
        <v>9.233260048436982</v>
      </c>
      <c r="L849" s="40">
        <f t="shared" si="391"/>
        <v>0</v>
      </c>
      <c r="M849" s="10">
        <f t="shared" si="408"/>
        <v>4.9048446236999954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13.717959092508085</v>
      </c>
      <c r="Q849" s="42">
        <f t="shared" si="410"/>
        <v>0.3970932425913653</v>
      </c>
      <c r="R849" s="4">
        <f t="shared" si="411"/>
        <v>1536.7969886660878</v>
      </c>
      <c r="S849">
        <f t="shared" si="392"/>
        <v>1.5367969886660878E-6</v>
      </c>
      <c r="T849" s="41">
        <f t="shared" si="393"/>
        <v>1.7826757505321774E-4</v>
      </c>
      <c r="U849" s="42">
        <f t="shared" si="412"/>
        <v>2.7578590360107279E-3</v>
      </c>
      <c r="V849" s="42">
        <f t="shared" si="413"/>
        <v>0.43856965748733262</v>
      </c>
      <c r="W849" s="42">
        <f t="shared" si="414"/>
        <v>0.43605885436637837</v>
      </c>
      <c r="X849" s="42">
        <f t="shared" si="415"/>
        <v>2.5108031209542525E-3</v>
      </c>
      <c r="Y849" s="42">
        <f t="shared" si="389"/>
        <v>2.6482947110352847E-3</v>
      </c>
      <c r="Z849" s="10">
        <f t="shared" si="416"/>
        <v>14.855728588021105</v>
      </c>
      <c r="AA849">
        <f t="shared" si="394"/>
        <v>4903860.5879019368</v>
      </c>
      <c r="AB849" s="10">
        <f t="shared" si="395"/>
        <v>4.9038605879019368</v>
      </c>
      <c r="AC849" s="10">
        <f t="shared" si="396"/>
        <v>4.8028605879019368</v>
      </c>
      <c r="AD849" s="3">
        <f t="shared" si="397"/>
        <v>696.57151383639405</v>
      </c>
      <c r="AI849" s="94">
        <f t="shared" si="398"/>
        <v>0.43605885436637837</v>
      </c>
    </row>
    <row r="850" spans="2:35">
      <c r="B850" s="39">
        <f t="shared" si="399"/>
        <v>822</v>
      </c>
      <c r="C850" s="42">
        <f t="shared" si="400"/>
        <v>5.4602877697784677</v>
      </c>
      <c r="D850" s="10">
        <f t="shared" si="401"/>
        <v>7.9712230220803093E-2</v>
      </c>
      <c r="E850" s="40">
        <f t="shared" si="402"/>
        <v>30.920575539558392</v>
      </c>
      <c r="F850" s="40">
        <f t="shared" si="403"/>
        <v>31.08</v>
      </c>
      <c r="G850" s="3">
        <f t="shared" si="404"/>
        <v>182.71769784177812</v>
      </c>
      <c r="H850" s="3">
        <f t="shared" si="405"/>
        <v>81.256230789298584</v>
      </c>
      <c r="I850">
        <f t="shared" si="390"/>
        <v>8.1256230789298584E-5</v>
      </c>
      <c r="J850" s="4">
        <f t="shared" si="406"/>
        <v>750.90504033661978</v>
      </c>
      <c r="K850" s="40">
        <f t="shared" si="407"/>
        <v>9.2411995122411419</v>
      </c>
      <c r="L850" s="40">
        <f t="shared" si="391"/>
        <v>0</v>
      </c>
      <c r="M850" s="10">
        <f t="shared" si="408"/>
        <v>4.9038605879019368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13.717081090518004</v>
      </c>
      <c r="Q850" s="42">
        <f t="shared" si="410"/>
        <v>0.39757750639409983</v>
      </c>
      <c r="R850" s="4">
        <f t="shared" si="411"/>
        <v>1418.4733242242257</v>
      </c>
      <c r="S850">
        <f t="shared" si="392"/>
        <v>1.4184733242242258E-6</v>
      </c>
      <c r="T850" s="41">
        <f t="shared" si="393"/>
        <v>1.783858987176596E-4</v>
      </c>
      <c r="U850" s="42">
        <f t="shared" si="412"/>
        <v>2.545521303986584E-3</v>
      </c>
      <c r="V850" s="42">
        <f t="shared" si="413"/>
        <v>0.4384753327114681</v>
      </c>
      <c r="W850" s="42">
        <f t="shared" si="414"/>
        <v>0.43596953059419807</v>
      </c>
      <c r="X850" s="42">
        <f t="shared" si="415"/>
        <v>2.5058021172700284E-3</v>
      </c>
      <c r="Y850" s="42">
        <f t="shared" si="389"/>
        <v>2.649508180297494E-3</v>
      </c>
      <c r="Z850" s="10">
        <f t="shared" si="416"/>
        <v>14.852677253884316</v>
      </c>
      <c r="AA850">
        <f t="shared" si="394"/>
        <v>4902874.0908493511</v>
      </c>
      <c r="AB850" s="10">
        <f t="shared" si="395"/>
        <v>4.9028740908493509</v>
      </c>
      <c r="AC850" s="10">
        <f t="shared" si="396"/>
        <v>4.8018740908493509</v>
      </c>
      <c r="AD850" s="3">
        <f t="shared" si="397"/>
        <v>696.42843957205957</v>
      </c>
      <c r="AI850" s="94">
        <f t="shared" si="398"/>
        <v>0.43596953059419807</v>
      </c>
    </row>
    <row r="851" spans="2:35">
      <c r="B851" s="39">
        <f t="shared" si="399"/>
        <v>823</v>
      </c>
      <c r="C851" s="42">
        <f t="shared" si="400"/>
        <v>5.4669304556297798</v>
      </c>
      <c r="D851" s="10">
        <f t="shared" si="401"/>
        <v>7.3069544369490202E-2</v>
      </c>
      <c r="E851" s="40">
        <f t="shared" si="402"/>
        <v>30.933860911261018</v>
      </c>
      <c r="F851" s="40">
        <f t="shared" si="403"/>
        <v>31.08</v>
      </c>
      <c r="G851" s="3">
        <f t="shared" si="404"/>
        <v>182.66455635496763</v>
      </c>
      <c r="H851" s="3">
        <f t="shared" si="405"/>
        <v>81.256230789298584</v>
      </c>
      <c r="I851">
        <f t="shared" si="390"/>
        <v>8.1256230789298584E-5</v>
      </c>
      <c r="J851" s="4">
        <f t="shared" si="406"/>
        <v>751.55044848711555</v>
      </c>
      <c r="K851" s="40">
        <f t="shared" si="407"/>
        <v>9.2491423880578818</v>
      </c>
      <c r="L851" s="40">
        <f t="shared" si="391"/>
        <v>0</v>
      </c>
      <c r="M851" s="10">
        <f t="shared" si="408"/>
        <v>4.9028740908493509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13.716200772042864</v>
      </c>
      <c r="Q851" s="42">
        <f t="shared" si="410"/>
        <v>0.39806180127733393</v>
      </c>
      <c r="R851" s="4">
        <f t="shared" si="411"/>
        <v>1300.1675829614408</v>
      </c>
      <c r="S851">
        <f t="shared" si="392"/>
        <v>1.3001675829614408E-6</v>
      </c>
      <c r="T851" s="41">
        <f t="shared" si="393"/>
        <v>1.7850420445892241E-4</v>
      </c>
      <c r="U851" s="42">
        <f t="shared" si="412"/>
        <v>2.3332157360034535E-3</v>
      </c>
      <c r="V851" s="42">
        <f t="shared" si="413"/>
        <v>0.43838077859787855</v>
      </c>
      <c r="W851" s="42">
        <f t="shared" si="414"/>
        <v>0.43587998340683393</v>
      </c>
      <c r="X851" s="42">
        <f t="shared" si="415"/>
        <v>2.5007951910446247E-3</v>
      </c>
      <c r="Y851" s="42">
        <f t="shared" si="389"/>
        <v>2.6507193026125333E-3</v>
      </c>
      <c r="Z851" s="10">
        <f t="shared" si="416"/>
        <v>14.849618308136376</v>
      </c>
      <c r="AA851">
        <f t="shared" si="394"/>
        <v>4901885.1329610683</v>
      </c>
      <c r="AB851" s="10">
        <f t="shared" si="395"/>
        <v>4.901885132961068</v>
      </c>
      <c r="AC851" s="10">
        <f t="shared" si="396"/>
        <v>4.800885132961068</v>
      </c>
      <c r="AD851" s="3">
        <f t="shared" si="397"/>
        <v>696.28500840624633</v>
      </c>
      <c r="AI851" s="94">
        <f t="shared" si="398"/>
        <v>0.43587998340683393</v>
      </c>
    </row>
    <row r="852" spans="2:35">
      <c r="B852" s="39">
        <f t="shared" si="399"/>
        <v>824</v>
      </c>
      <c r="C852" s="42">
        <f t="shared" si="400"/>
        <v>5.4735731414810918</v>
      </c>
      <c r="D852" s="10">
        <f t="shared" si="401"/>
        <v>6.6426858518177312E-2</v>
      </c>
      <c r="E852" s="40">
        <f t="shared" si="402"/>
        <v>30.947146282963644</v>
      </c>
      <c r="F852" s="40">
        <f t="shared" si="403"/>
        <v>31.08</v>
      </c>
      <c r="G852" s="3">
        <f t="shared" si="404"/>
        <v>182.61141486815714</v>
      </c>
      <c r="H852" s="3">
        <f t="shared" si="405"/>
        <v>81.256230789298584</v>
      </c>
      <c r="I852">
        <f t="shared" si="390"/>
        <v>8.1256230789298584E-5</v>
      </c>
      <c r="J852" s="4">
        <f t="shared" si="406"/>
        <v>752.19613388489279</v>
      </c>
      <c r="K852" s="40">
        <f t="shared" si="407"/>
        <v>9.2570886758872</v>
      </c>
      <c r="L852" s="40">
        <f t="shared" si="391"/>
        <v>0</v>
      </c>
      <c r="M852" s="10">
        <f t="shared" si="408"/>
        <v>4.901885132961068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13.715318136512943</v>
      </c>
      <c r="Q852" s="42">
        <f t="shared" si="410"/>
        <v>0.39854612732687905</v>
      </c>
      <c r="R852" s="4">
        <f t="shared" si="411"/>
        <v>1181.8798090777468</v>
      </c>
      <c r="S852">
        <f t="shared" si="392"/>
        <v>1.1818798090777468E-6</v>
      </c>
      <c r="T852" s="41">
        <f t="shared" si="393"/>
        <v>1.7862249223280608E-4</v>
      </c>
      <c r="U852" s="42">
        <f t="shared" si="412"/>
        <v>2.1209424113804703E-3</v>
      </c>
      <c r="V852" s="42">
        <f t="shared" si="413"/>
        <v>0.43828599519342087</v>
      </c>
      <c r="W852" s="42">
        <f t="shared" si="414"/>
        <v>0.43579021284230451</v>
      </c>
      <c r="X852" s="42">
        <f t="shared" si="415"/>
        <v>2.4957823511163602E-3</v>
      </c>
      <c r="Y852" s="42">
        <f t="shared" si="389"/>
        <v>2.651928075019174E-3</v>
      </c>
      <c r="Z852" s="10">
        <f t="shared" si="416"/>
        <v>14.846551752076142</v>
      </c>
      <c r="AA852">
        <f t="shared" si="394"/>
        <v>4900893.7146570096</v>
      </c>
      <c r="AB852" s="10">
        <f t="shared" si="395"/>
        <v>4.90089371465701</v>
      </c>
      <c r="AC852" s="10">
        <f t="shared" si="396"/>
        <v>4.79989371465701</v>
      </c>
      <c r="AD852" s="3">
        <f t="shared" si="397"/>
        <v>696.14122039985637</v>
      </c>
      <c r="AI852" s="94">
        <f t="shared" si="398"/>
        <v>0.43579021284230451</v>
      </c>
    </row>
    <row r="853" spans="2:35">
      <c r="B853" s="39">
        <f t="shared" si="399"/>
        <v>825</v>
      </c>
      <c r="C853" s="42">
        <f t="shared" si="400"/>
        <v>5.4802158273324038</v>
      </c>
      <c r="D853" s="10">
        <f t="shared" si="401"/>
        <v>5.9784172666864421E-2</v>
      </c>
      <c r="E853" s="40">
        <f t="shared" si="402"/>
        <v>30.960431654666269</v>
      </c>
      <c r="F853" s="40">
        <f t="shared" si="403"/>
        <v>31.08</v>
      </c>
      <c r="G853" s="3">
        <f t="shared" si="404"/>
        <v>182.55827338134665</v>
      </c>
      <c r="H853" s="3">
        <f t="shared" si="405"/>
        <v>81.256230789298584</v>
      </c>
      <c r="I853">
        <f t="shared" si="390"/>
        <v>8.1256230789298584E-5</v>
      </c>
      <c r="J853" s="4">
        <f t="shared" si="406"/>
        <v>752.84209652995173</v>
      </c>
      <c r="K853" s="40">
        <f t="shared" si="407"/>
        <v>9.2650383757290982</v>
      </c>
      <c r="L853" s="40">
        <f t="shared" si="391"/>
        <v>0</v>
      </c>
      <c r="M853" s="10">
        <f t="shared" si="408"/>
        <v>4.90089371465701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13.714433183356817</v>
      </c>
      <c r="Q853" s="42">
        <f t="shared" si="410"/>
        <v>0.39903048462859919</v>
      </c>
      <c r="R853" s="4">
        <f t="shared" si="411"/>
        <v>1063.610046773126</v>
      </c>
      <c r="S853">
        <f t="shared" si="392"/>
        <v>1.063610046773126E-6</v>
      </c>
      <c r="T853" s="41">
        <f t="shared" si="393"/>
        <v>1.7874076199511071E-4</v>
      </c>
      <c r="U853" s="42">
        <f t="shared" si="412"/>
        <v>1.9087014094367129E-3</v>
      </c>
      <c r="V853" s="42">
        <f t="shared" si="413"/>
        <v>0.43819098254533934</v>
      </c>
      <c r="W853" s="42">
        <f t="shared" si="414"/>
        <v>0.43570021893872724</v>
      </c>
      <c r="X853" s="42">
        <f t="shared" si="415"/>
        <v>2.4907636066121008E-3</v>
      </c>
      <c r="Y853" s="42">
        <f t="shared" si="389"/>
        <v>2.6531344945588953E-3</v>
      </c>
      <c r="Z853" s="10">
        <f t="shared" si="416"/>
        <v>14.843477587006534</v>
      </c>
      <c r="AA853">
        <f t="shared" si="394"/>
        <v>4899899.8363584094</v>
      </c>
      <c r="AB853" s="10">
        <f t="shared" si="395"/>
        <v>4.8998998363584096</v>
      </c>
      <c r="AC853" s="10">
        <f t="shared" si="396"/>
        <v>4.7988998363584097</v>
      </c>
      <c r="AD853" s="3">
        <f t="shared" si="397"/>
        <v>695.99707561398247</v>
      </c>
      <c r="AI853" s="94">
        <f t="shared" si="398"/>
        <v>0.43570021893872724</v>
      </c>
    </row>
    <row r="854" spans="2:35">
      <c r="B854" s="39">
        <f t="shared" si="399"/>
        <v>826</v>
      </c>
      <c r="C854" s="42">
        <f t="shared" si="400"/>
        <v>5.4868585131837158</v>
      </c>
      <c r="D854" s="10">
        <f t="shared" si="401"/>
        <v>5.3141486815551531E-2</v>
      </c>
      <c r="E854" s="40">
        <f t="shared" si="402"/>
        <v>30.973717026368895</v>
      </c>
      <c r="F854" s="40">
        <f t="shared" si="403"/>
        <v>31.08</v>
      </c>
      <c r="G854" s="3">
        <f t="shared" si="404"/>
        <v>182.50513189453616</v>
      </c>
      <c r="H854" s="3">
        <f t="shared" si="405"/>
        <v>81.256230789298584</v>
      </c>
      <c r="I854">
        <f t="shared" si="390"/>
        <v>8.1256230789298584E-5</v>
      </c>
      <c r="J854" s="4">
        <f t="shared" si="406"/>
        <v>753.48833642229215</v>
      </c>
      <c r="K854" s="40">
        <f t="shared" si="407"/>
        <v>9.2729914875835746</v>
      </c>
      <c r="L854" s="40">
        <f t="shared" si="391"/>
        <v>0</v>
      </c>
      <c r="M854" s="10">
        <f t="shared" si="408"/>
        <v>4.8998998363584096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13.713545912001548</v>
      </c>
      <c r="Q854" s="42">
        <f t="shared" si="410"/>
        <v>0.39951487326841106</v>
      </c>
      <c r="R854" s="4">
        <f t="shared" si="411"/>
        <v>945.35834024757662</v>
      </c>
      <c r="S854">
        <f t="shared" si="392"/>
        <v>9.4535834024757667E-7</v>
      </c>
      <c r="T854" s="41">
        <f t="shared" si="393"/>
        <v>1.7885901370163625E-4</v>
      </c>
      <c r="U854" s="42">
        <f t="shared" si="412"/>
        <v>1.6964928094912884E-3</v>
      </c>
      <c r="V854" s="42">
        <f t="shared" si="413"/>
        <v>0.43809574070077772</v>
      </c>
      <c r="W854" s="42">
        <f t="shared" si="414"/>
        <v>0.43561000173433861</v>
      </c>
      <c r="X854" s="42">
        <f t="shared" si="415"/>
        <v>2.4857389664391105E-3</v>
      </c>
      <c r="Y854" s="42">
        <f t="shared" si="389"/>
        <v>2.6543385582757759E-3</v>
      </c>
      <c r="Z854" s="10">
        <f t="shared" si="416"/>
        <v>14.840395814233952</v>
      </c>
      <c r="AA854">
        <f t="shared" si="394"/>
        <v>4898903.4984876281</v>
      </c>
      <c r="AB854" s="10">
        <f t="shared" si="395"/>
        <v>4.8989034984876279</v>
      </c>
      <c r="AC854" s="10">
        <f t="shared" si="396"/>
        <v>4.7979034984876279</v>
      </c>
      <c r="AD854" s="3">
        <f t="shared" si="397"/>
        <v>695.85257410988083</v>
      </c>
      <c r="AI854" s="94">
        <f t="shared" si="398"/>
        <v>0.43561000173433861</v>
      </c>
    </row>
    <row r="855" spans="2:35">
      <c r="B855" s="39">
        <f t="shared" si="399"/>
        <v>827</v>
      </c>
      <c r="C855" s="42">
        <f t="shared" si="400"/>
        <v>5.4935011990350278</v>
      </c>
      <c r="D855" s="10">
        <f t="shared" si="401"/>
        <v>4.649880096423864E-2</v>
      </c>
      <c r="E855" s="40">
        <f t="shared" si="402"/>
        <v>30.987002398071521</v>
      </c>
      <c r="F855" s="40">
        <f t="shared" si="403"/>
        <v>31.08</v>
      </c>
      <c r="G855" s="3">
        <f t="shared" si="404"/>
        <v>182.45199040772567</v>
      </c>
      <c r="H855" s="3">
        <f t="shared" si="405"/>
        <v>81.256230789298584</v>
      </c>
      <c r="I855">
        <f t="shared" si="390"/>
        <v>8.1256230789298584E-5</v>
      </c>
      <c r="J855" s="4">
        <f t="shared" si="406"/>
        <v>754.13485356191416</v>
      </c>
      <c r="K855" s="40">
        <f t="shared" si="407"/>
        <v>9.2809480114506293</v>
      </c>
      <c r="L855" s="40">
        <f t="shared" si="391"/>
        <v>0</v>
      </c>
      <c r="M855" s="10">
        <f t="shared" si="408"/>
        <v>4.8989034984876279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13.712656321872517</v>
      </c>
      <c r="Q855" s="42">
        <f t="shared" si="410"/>
        <v>0.39999929333228423</v>
      </c>
      <c r="R855" s="4">
        <f t="shared" si="411"/>
        <v>827.12473370111343</v>
      </c>
      <c r="S855">
        <f t="shared" si="392"/>
        <v>8.2712473370111344E-7</v>
      </c>
      <c r="T855" s="41">
        <f t="shared" si="393"/>
        <v>1.7897724730818273E-4</v>
      </c>
      <c r="U855" s="42">
        <f t="shared" si="412"/>
        <v>1.484316690863333E-3</v>
      </c>
      <c r="V855" s="42">
        <f t="shared" si="413"/>
        <v>0.4380002697070513</v>
      </c>
      <c r="W855" s="42">
        <f t="shared" si="414"/>
        <v>0.43551956126747771</v>
      </c>
      <c r="X855" s="42">
        <f t="shared" si="415"/>
        <v>2.4807084395735979E-3</v>
      </c>
      <c r="Y855" s="42">
        <f t="shared" si="389"/>
        <v>2.655540263216525E-3</v>
      </c>
      <c r="Z855" s="10">
        <f t="shared" si="416"/>
        <v>14.837306435068383</v>
      </c>
      <c r="AA855">
        <f t="shared" si="394"/>
        <v>4897904.7014681827</v>
      </c>
      <c r="AB855" s="10">
        <f t="shared" si="395"/>
        <v>4.8979047014681827</v>
      </c>
      <c r="AC855" s="10">
        <f t="shared" si="396"/>
        <v>4.7969047014681827</v>
      </c>
      <c r="AD855" s="3">
        <f t="shared" si="397"/>
        <v>695.70771594897496</v>
      </c>
      <c r="AI855" s="94">
        <f t="shared" si="398"/>
        <v>0.43551956126747771</v>
      </c>
    </row>
    <row r="856" spans="2:35">
      <c r="B856" s="39">
        <f t="shared" si="399"/>
        <v>828</v>
      </c>
      <c r="C856" s="42">
        <f t="shared" si="400"/>
        <v>5.5001438848863398</v>
      </c>
      <c r="D856" s="10">
        <f t="shared" si="401"/>
        <v>3.985611511292575E-2</v>
      </c>
      <c r="E856" s="40">
        <f t="shared" si="402"/>
        <v>31.000287769774147</v>
      </c>
      <c r="F856" s="40">
        <f t="shared" si="403"/>
        <v>31.08</v>
      </c>
      <c r="G856" s="3">
        <f t="shared" si="404"/>
        <v>182.39884892091519</v>
      </c>
      <c r="H856" s="3">
        <f t="shared" si="405"/>
        <v>81.256230789298584</v>
      </c>
      <c r="I856">
        <f t="shared" si="390"/>
        <v>8.1256230789298584E-5</v>
      </c>
      <c r="J856" s="4">
        <f t="shared" si="406"/>
        <v>754.78164794881764</v>
      </c>
      <c r="K856" s="40">
        <f t="shared" si="407"/>
        <v>9.2889079473302623</v>
      </c>
      <c r="L856" s="40">
        <f t="shared" si="391"/>
        <v>0</v>
      </c>
      <c r="M856" s="10">
        <f t="shared" si="408"/>
        <v>4.8979047014681827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13.711764412393453</v>
      </c>
      <c r="Q856" s="42">
        <f t="shared" si="410"/>
        <v>0.40048374490624128</v>
      </c>
      <c r="R856" s="4">
        <f t="shared" si="411"/>
        <v>708.90927133371815</v>
      </c>
      <c r="S856">
        <f t="shared" si="392"/>
        <v>7.0890927133371813E-7</v>
      </c>
      <c r="T856" s="41">
        <f t="shared" si="393"/>
        <v>1.7909546277055012E-4</v>
      </c>
      <c r="U856" s="42">
        <f t="shared" si="412"/>
        <v>1.2721731328719239E-3</v>
      </c>
      <c r="V856" s="42">
        <f t="shared" si="413"/>
        <v>0.43790456961177937</v>
      </c>
      <c r="W856" s="42">
        <f t="shared" si="414"/>
        <v>0.43542889757658831</v>
      </c>
      <c r="X856" s="42">
        <f t="shared" si="415"/>
        <v>2.4756720351910566E-3</v>
      </c>
      <c r="Y856" s="42">
        <f t="shared" si="389"/>
        <v>2.6567396064305746E-3</v>
      </c>
      <c r="Z856" s="10">
        <f t="shared" si="416"/>
        <v>14.8342094508239</v>
      </c>
      <c r="AA856">
        <f t="shared" si="394"/>
        <v>4896903.4457249157</v>
      </c>
      <c r="AB856" s="10">
        <f t="shared" si="395"/>
        <v>4.8969034457249156</v>
      </c>
      <c r="AC856" s="10">
        <f t="shared" si="396"/>
        <v>4.7959034457249157</v>
      </c>
      <c r="AD856" s="3">
        <f t="shared" si="397"/>
        <v>695.5625011928812</v>
      </c>
      <c r="AI856" s="94">
        <f t="shared" si="398"/>
        <v>0.43542889757658831</v>
      </c>
    </row>
    <row r="857" spans="2:35">
      <c r="B857" s="39">
        <f t="shared" si="399"/>
        <v>829</v>
      </c>
      <c r="C857" s="42">
        <f t="shared" si="400"/>
        <v>5.5067865707376518</v>
      </c>
      <c r="D857" s="10">
        <f t="shared" si="401"/>
        <v>3.3213429261612859E-2</v>
      </c>
      <c r="E857" s="40">
        <f t="shared" si="402"/>
        <v>31.013573141476773</v>
      </c>
      <c r="F857" s="40">
        <f t="shared" si="403"/>
        <v>31.08</v>
      </c>
      <c r="G857" s="3">
        <f t="shared" si="404"/>
        <v>182.3457074341047</v>
      </c>
      <c r="H857" s="3">
        <f t="shared" si="405"/>
        <v>81.256230789298584</v>
      </c>
      <c r="I857">
        <f t="shared" si="390"/>
        <v>8.1256230789298584E-5</v>
      </c>
      <c r="J857" s="4">
        <f t="shared" si="406"/>
        <v>755.42871958300282</v>
      </c>
      <c r="K857" s="40">
        <f t="shared" si="407"/>
        <v>9.296871295222477</v>
      </c>
      <c r="L857" s="40">
        <f t="shared" si="391"/>
        <v>0</v>
      </c>
      <c r="M857" s="10">
        <f t="shared" si="408"/>
        <v>4.8969034457249156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13.710870182986575</v>
      </c>
      <c r="Q857" s="42">
        <f t="shared" si="410"/>
        <v>0.40096822807635801</v>
      </c>
      <c r="R857" s="4">
        <f t="shared" si="411"/>
        <v>590.71199734538914</v>
      </c>
      <c r="S857">
        <f t="shared" si="392"/>
        <v>5.9071199734538914E-7</v>
      </c>
      <c r="T857" s="41">
        <f t="shared" si="393"/>
        <v>1.7921366004453845E-4</v>
      </c>
      <c r="U857" s="42">
        <f t="shared" si="412"/>
        <v>1.060062214836168E-3</v>
      </c>
      <c r="V857" s="42">
        <f t="shared" si="413"/>
        <v>0.43780864046247198</v>
      </c>
      <c r="W857" s="42">
        <f t="shared" si="414"/>
        <v>0.43533801070023465</v>
      </c>
      <c r="X857" s="42">
        <f t="shared" si="415"/>
        <v>2.4706297622373308E-3</v>
      </c>
      <c r="Y857" s="42">
        <f t="shared" si="389"/>
        <v>2.6579365849699679E-3</v>
      </c>
      <c r="Z857" s="10">
        <f t="shared" si="416"/>
        <v>14.831104862818009</v>
      </c>
      <c r="AA857">
        <f t="shared" si="394"/>
        <v>4895899.7316837749</v>
      </c>
      <c r="AB857" s="10">
        <f t="shared" si="395"/>
        <v>4.8958997316837749</v>
      </c>
      <c r="AC857" s="10">
        <f t="shared" si="396"/>
        <v>4.7948997316837749</v>
      </c>
      <c r="AD857" s="3">
        <f t="shared" si="397"/>
        <v>695.4169299033756</v>
      </c>
      <c r="AI857" s="94">
        <f t="shared" si="398"/>
        <v>0.43533801070023465</v>
      </c>
    </row>
    <row r="858" spans="2:35">
      <c r="B858" s="39">
        <f t="shared" si="399"/>
        <v>830</v>
      </c>
      <c r="C858" s="42">
        <f t="shared" si="400"/>
        <v>5.5134292565889638</v>
      </c>
      <c r="D858" s="10">
        <f t="shared" si="401"/>
        <v>2.6570743410299968E-2</v>
      </c>
      <c r="E858" s="40">
        <f t="shared" si="402"/>
        <v>31.026858513179398</v>
      </c>
      <c r="F858" s="40">
        <f t="shared" si="403"/>
        <v>31.08</v>
      </c>
      <c r="G858" s="3">
        <f t="shared" si="404"/>
        <v>182.29256594729421</v>
      </c>
      <c r="H858" s="3">
        <f t="shared" si="405"/>
        <v>81.256230789298584</v>
      </c>
      <c r="I858">
        <f t="shared" si="390"/>
        <v>8.1256230789298584E-5</v>
      </c>
      <c r="J858" s="4">
        <f t="shared" si="406"/>
        <v>756.07606846446947</v>
      </c>
      <c r="K858" s="40">
        <f t="shared" si="407"/>
        <v>9.3048380551272682</v>
      </c>
      <c r="L858" s="40">
        <f t="shared" si="391"/>
        <v>0</v>
      </c>
      <c r="M858" s="10">
        <f t="shared" si="408"/>
        <v>4.8958997316837749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13.7099736330724</v>
      </c>
      <c r="Q858" s="42">
        <f t="shared" si="410"/>
        <v>0.40145274292876354</v>
      </c>
      <c r="R858" s="4">
        <f t="shared" si="411"/>
        <v>472.53295593612478</v>
      </c>
      <c r="S858">
        <f t="shared" si="392"/>
        <v>4.7253295593612476E-7</v>
      </c>
      <c r="T858" s="41">
        <f t="shared" si="393"/>
        <v>1.7933183908594772E-4</v>
      </c>
      <c r="U858" s="42">
        <f t="shared" si="412"/>
        <v>8.4798401607517264E-4</v>
      </c>
      <c r="V858" s="42">
        <f t="shared" si="413"/>
        <v>0.43771248230692289</v>
      </c>
      <c r="W858" s="42">
        <f t="shared" si="414"/>
        <v>0.43524690067708105</v>
      </c>
      <c r="X858" s="42">
        <f t="shared" si="415"/>
        <v>2.4655816298418398E-3</v>
      </c>
      <c r="Y858" s="42">
        <f t="shared" si="389"/>
        <v>2.6591311958894443E-3</v>
      </c>
      <c r="Z858" s="10">
        <f t="shared" si="416"/>
        <v>14.827992672372094</v>
      </c>
      <c r="AA858">
        <f t="shared" si="394"/>
        <v>4894893.5597719653</v>
      </c>
      <c r="AB858" s="10">
        <f t="shared" si="395"/>
        <v>4.8948935597719654</v>
      </c>
      <c r="AC858" s="10">
        <f t="shared" si="396"/>
        <v>4.7938935597719654</v>
      </c>
      <c r="AD858" s="3">
        <f t="shared" si="397"/>
        <v>695.27100214241705</v>
      </c>
      <c r="AI858" s="94">
        <f t="shared" si="398"/>
        <v>0.43524690067708105</v>
      </c>
    </row>
    <row r="859" spans="2:35">
      <c r="B859" s="39">
        <f t="shared" si="399"/>
        <v>831</v>
      </c>
      <c r="C859" s="42">
        <f t="shared" si="400"/>
        <v>5.5200719424402758</v>
      </c>
      <c r="D859" s="10">
        <f t="shared" si="401"/>
        <v>1.9928057558987078E-2</v>
      </c>
      <c r="E859" s="40">
        <f t="shared" si="402"/>
        <v>31.040143884882024</v>
      </c>
      <c r="F859" s="40">
        <f t="shared" si="403"/>
        <v>31.08</v>
      </c>
      <c r="G859" s="3">
        <f t="shared" si="404"/>
        <v>182.23942446048372</v>
      </c>
      <c r="H859" s="3">
        <f t="shared" si="405"/>
        <v>81.256230789298584</v>
      </c>
      <c r="I859">
        <f t="shared" si="390"/>
        <v>8.1256230789298584E-5</v>
      </c>
      <c r="J859" s="4">
        <f t="shared" si="406"/>
        <v>756.72369459321772</v>
      </c>
      <c r="K859" s="40">
        <f t="shared" si="407"/>
        <v>9.3128082270446377</v>
      </c>
      <c r="L859" s="40">
        <f t="shared" si="391"/>
        <v>0</v>
      </c>
      <c r="M859" s="10">
        <f t="shared" si="408"/>
        <v>4.8948935597719654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13.709074762069866</v>
      </c>
      <c r="Q859" s="42">
        <f t="shared" si="410"/>
        <v>0.40193728954964059</v>
      </c>
      <c r="R859" s="4">
        <f t="shared" si="411"/>
        <v>354.37219130593951</v>
      </c>
      <c r="S859">
        <f t="shared" si="392"/>
        <v>3.5437219130593954E-7</v>
      </c>
      <c r="T859" s="41">
        <f t="shared" si="393"/>
        <v>1.7944999985057788E-4</v>
      </c>
      <c r="U859" s="42">
        <f t="shared" si="412"/>
        <v>6.3593861590807363E-4</v>
      </c>
      <c r="V859" s="42">
        <f t="shared" si="413"/>
        <v>0.43761609519284089</v>
      </c>
      <c r="W859" s="42">
        <f t="shared" si="414"/>
        <v>0.43515556754590634</v>
      </c>
      <c r="X859" s="42">
        <f t="shared" si="415"/>
        <v>2.4605276469345516E-3</v>
      </c>
      <c r="Y859" s="42">
        <f t="shared" si="389"/>
        <v>2.6603234362463412E-3</v>
      </c>
      <c r="Z859" s="10">
        <f t="shared" si="416"/>
        <v>14.824872880810839</v>
      </c>
      <c r="AA859">
        <f t="shared" si="394"/>
        <v>4893884.9304177575</v>
      </c>
      <c r="AB859" s="10">
        <f t="shared" si="395"/>
        <v>4.8938849304177579</v>
      </c>
      <c r="AC859" s="10">
        <f t="shared" si="396"/>
        <v>4.7928849304177579</v>
      </c>
      <c r="AD859" s="3">
        <f t="shared" si="397"/>
        <v>695.12471797211856</v>
      </c>
      <c r="AI859" s="94">
        <f t="shared" si="398"/>
        <v>0.43515556754590634</v>
      </c>
    </row>
    <row r="860" spans="2:35">
      <c r="B860" s="39">
        <f t="shared" si="399"/>
        <v>832</v>
      </c>
      <c r="C860" s="42">
        <f t="shared" si="400"/>
        <v>5.5267146282915878</v>
      </c>
      <c r="D860" s="10">
        <f t="shared" si="401"/>
        <v>1.3285371707674187E-2</v>
      </c>
      <c r="E860" s="40">
        <f t="shared" si="402"/>
        <v>31.05342925658465</v>
      </c>
      <c r="F860" s="40">
        <f t="shared" si="403"/>
        <v>31.08</v>
      </c>
      <c r="G860" s="3">
        <f t="shared" si="404"/>
        <v>182.18628297367323</v>
      </c>
      <c r="H860" s="3">
        <f t="shared" si="405"/>
        <v>81.256230789298584</v>
      </c>
      <c r="I860">
        <f t="shared" si="390"/>
        <v>8.1256230789298584E-5</v>
      </c>
      <c r="J860" s="4">
        <f t="shared" si="406"/>
        <v>757.37159796924755</v>
      </c>
      <c r="K860" s="40">
        <f t="shared" si="407"/>
        <v>9.320781810974589</v>
      </c>
      <c r="L860" s="40">
        <f t="shared" si="391"/>
        <v>0</v>
      </c>
      <c r="M860" s="10">
        <f t="shared" si="408"/>
        <v>4.8938849304177579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13.708173569396175</v>
      </c>
      <c r="Q860" s="42">
        <f t="shared" si="410"/>
        <v>0.40242186802522556</v>
      </c>
      <c r="R860" s="4">
        <f t="shared" si="411"/>
        <v>236.22974765481524</v>
      </c>
      <c r="S860">
        <f t="shared" si="392"/>
        <v>2.3622974765481523E-7</v>
      </c>
      <c r="T860" s="41">
        <f t="shared" si="393"/>
        <v>1.7956814229422901E-4</v>
      </c>
      <c r="U860" s="42">
        <f t="shared" si="412"/>
        <v>4.2392609365394867E-4</v>
      </c>
      <c r="V860" s="42">
        <f t="shared" si="413"/>
        <v>0.43751947916833828</v>
      </c>
      <c r="W860" s="42">
        <f t="shared" si="414"/>
        <v>0.43506401134558581</v>
      </c>
      <c r="X860" s="42">
        <f t="shared" si="415"/>
        <v>2.4554678227524662E-3</v>
      </c>
      <c r="Y860" s="42">
        <f t="shared" si="389"/>
        <v>2.6615133031007384E-3</v>
      </c>
      <c r="Z860" s="10">
        <f t="shared" si="416"/>
        <v>14.821745489462996</v>
      </c>
      <c r="AA860">
        <f t="shared" si="394"/>
        <v>4892873.844050738</v>
      </c>
      <c r="AB860" s="10">
        <f t="shared" si="395"/>
        <v>4.8928738440507384</v>
      </c>
      <c r="AC860" s="10">
        <f t="shared" si="396"/>
        <v>4.7918738440507385</v>
      </c>
      <c r="AD860" s="3">
        <f t="shared" si="397"/>
        <v>694.9780774547844</v>
      </c>
      <c r="AI860" s="94">
        <f t="shared" si="398"/>
        <v>0.43506401134558581</v>
      </c>
    </row>
    <row r="861" spans="2:35">
      <c r="B861" s="39">
        <f t="shared" si="399"/>
        <v>833</v>
      </c>
      <c r="C861" s="42">
        <f t="shared" si="400"/>
        <v>5.5333573141428998</v>
      </c>
      <c r="D861" s="10">
        <f t="shared" si="401"/>
        <v>6.6426858563612967E-3</v>
      </c>
      <c r="E861" s="40">
        <f t="shared" si="402"/>
        <v>31.066714628287276</v>
      </c>
      <c r="F861" s="40">
        <f t="shared" si="403"/>
        <v>31.08</v>
      </c>
      <c r="G861" s="3">
        <f t="shared" si="404"/>
        <v>182.13314148686274</v>
      </c>
      <c r="H861" s="3">
        <f t="shared" si="405"/>
        <v>81.256230789298584</v>
      </c>
      <c r="I861">
        <f t="shared" si="390"/>
        <v>8.1256230789298584E-5</v>
      </c>
      <c r="J861" s="4">
        <f t="shared" si="406"/>
        <v>758.01977859255896</v>
      </c>
      <c r="K861" s="40">
        <f t="shared" si="407"/>
        <v>9.3287588069171168</v>
      </c>
      <c r="L861" s="40">
        <f t="shared" si="391"/>
        <v>0</v>
      </c>
      <c r="M861" s="10">
        <f t="shared" si="408"/>
        <v>4.8928738440507384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13.707270054466996</v>
      </c>
      <c r="Q861" s="42">
        <f t="shared" si="410"/>
        <v>0.40290647844180866</v>
      </c>
      <c r="R861" s="4">
        <f t="shared" si="411"/>
        <v>118.10566918275039</v>
      </c>
      <c r="S861">
        <f t="shared" si="392"/>
        <v>1.1810566918275039E-7</v>
      </c>
      <c r="T861" s="41">
        <f t="shared" si="393"/>
        <v>1.7968626637270108E-4</v>
      </c>
      <c r="U861" s="42">
        <f t="shared" si="412"/>
        <v>2.1194652863190471E-4</v>
      </c>
      <c r="V861" s="42">
        <f t="shared" si="413"/>
        <v>0.43742263428152106</v>
      </c>
      <c r="W861" s="42">
        <f t="shared" si="414"/>
        <v>0.43497223211511438</v>
      </c>
      <c r="X861" s="42">
        <f t="shared" si="415"/>
        <v>2.4504021664066844E-3</v>
      </c>
      <c r="Y861" s="42">
        <f t="shared" si="389"/>
        <v>2.6627007935153971E-3</v>
      </c>
      <c r="Z861" s="10">
        <f t="shared" si="416"/>
        <v>14.818610499661032</v>
      </c>
      <c r="AA861">
        <f t="shared" si="394"/>
        <v>4891860.3011016911</v>
      </c>
      <c r="AB861" s="10">
        <f t="shared" si="395"/>
        <v>4.8918603011016915</v>
      </c>
      <c r="AC861" s="10">
        <f t="shared" si="396"/>
        <v>4.7908603011016915</v>
      </c>
      <c r="AD861" s="3">
        <f t="shared" si="397"/>
        <v>694.83108065289207</v>
      </c>
      <c r="AI861" s="94">
        <f t="shared" si="398"/>
        <v>0.43497223211511438</v>
      </c>
    </row>
    <row r="862" spans="2:35">
      <c r="B862" s="39">
        <f t="shared" si="399"/>
        <v>834</v>
      </c>
      <c r="C862" s="42">
        <f t="shared" si="400"/>
        <v>5.5399999999942118</v>
      </c>
      <c r="D862" s="10">
        <f t="shared" si="401"/>
        <v>5.0484061375755118E-12</v>
      </c>
      <c r="E862" s="40">
        <f t="shared" si="402"/>
        <v>31.079999999989901</v>
      </c>
      <c r="F862" s="40">
        <f t="shared" si="403"/>
        <v>31.08</v>
      </c>
      <c r="G862" s="3">
        <f t="shared" si="404"/>
        <v>182.08000000005225</v>
      </c>
      <c r="H862" s="3">
        <f t="shared" si="405"/>
        <v>81.256230789298584</v>
      </c>
      <c r="I862">
        <f t="shared" si="390"/>
        <v>8.1256230789298584E-5</v>
      </c>
      <c r="J862" s="4">
        <f t="shared" si="406"/>
        <v>758.66823646315186</v>
      </c>
      <c r="K862" s="40">
        <f t="shared" si="407"/>
        <v>9.3367392148722228</v>
      </c>
      <c r="L862" s="40">
        <f t="shared" si="391"/>
        <v>0</v>
      </c>
      <c r="M862" s="10">
        <f t="shared" si="408"/>
        <v>4.8918603011016915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13.706364216696372</v>
      </c>
      <c r="Q862" s="42">
        <f t="shared" si="410"/>
        <v>0.40339112088573409</v>
      </c>
      <c r="R862" s="4">
        <f t="shared" si="411"/>
        <v>8.9759424554630046E-8</v>
      </c>
      <c r="S862">
        <f t="shared" si="392"/>
        <v>8.9759424554630046E-17</v>
      </c>
      <c r="T862" s="41">
        <f t="shared" si="393"/>
        <v>1.7980437204179406E-4</v>
      </c>
      <c r="U862" s="42">
        <f t="shared" si="412"/>
        <v>1.6107777533451134E-13</v>
      </c>
      <c r="V862" s="42">
        <f t="shared" si="413"/>
        <v>0.43732556058057026</v>
      </c>
      <c r="W862" s="42">
        <f t="shared" si="414"/>
        <v>0.43488022989359532</v>
      </c>
      <c r="X862" s="42">
        <f t="shared" si="415"/>
        <v>2.4453306869749447E-3</v>
      </c>
      <c r="Y862" s="42">
        <f>IF((X862*(Q862-Q861)+Y861)&lt;0,0,X862*(Q862-Q861)+Y861)</f>
        <v>2.6638859045557384E-3</v>
      </c>
      <c r="Z862" s="10">
        <f t="shared" si="416"/>
        <v>14.815467912740964</v>
      </c>
      <c r="AA862">
        <f t="shared" si="394"/>
        <v>4890844.3020025548</v>
      </c>
      <c r="AB862" s="10">
        <f t="shared" si="395"/>
        <v>4.8908443020025549</v>
      </c>
      <c r="AC862" s="10">
        <f t="shared" si="396"/>
        <v>4.789844302002555</v>
      </c>
      <c r="AD862" s="3">
        <f t="shared" si="397"/>
        <v>694.683727629087</v>
      </c>
      <c r="AI862" s="94">
        <f t="shared" si="398"/>
        <v>0.43488022989359532</v>
      </c>
    </row>
    <row r="863" spans="2:35">
      <c r="H863" s="3"/>
      <c r="J863" s="4"/>
      <c r="K863" s="40"/>
      <c r="L863" s="40"/>
      <c r="N863" s="10"/>
      <c r="P863" s="115">
        <f>AVERAGE(P28:P862)</f>
        <v>13.762200677444994</v>
      </c>
      <c r="Q863" s="42">
        <f>Q862+tbinc</f>
        <v>0.40380591126550303</v>
      </c>
      <c r="R863" s="4"/>
      <c r="T863" s="41"/>
      <c r="U863" s="42"/>
      <c r="W863" s="41"/>
      <c r="AB863" s="10">
        <f>pbout*EXP(-rat*to*astarf*(Q863-tbout)/vc*1000000000/cstar)</f>
        <v>4.5706921334845294</v>
      </c>
      <c r="AC863" s="10">
        <f t="shared" ref="AC863:AC909" si="417">AB863-patm</f>
        <v>4.4696921334845294</v>
      </c>
      <c r="AD863" s="3">
        <f t="shared" ref="AD863:AD909" si="418">AC863*1000000/6895</f>
        <v>648.2512158788295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5.5399999999949507</v>
      </c>
      <c r="H864" s="3"/>
      <c r="J864" s="4"/>
      <c r="K864" s="40"/>
      <c r="L864" s="40"/>
      <c r="N864" s="10"/>
      <c r="P864" s="10"/>
      <c r="Q864" s="42">
        <f>Q863+tbinc</f>
        <v>0.40422070164527196</v>
      </c>
      <c r="R864" s="4"/>
      <c r="T864" s="41"/>
      <c r="U864" s="42"/>
      <c r="W864" s="41"/>
      <c r="AB864" s="10">
        <f t="shared" ref="AB864:AB909" si="420">pbout*EXP(-rat*to*astarf*(Q864-tbout)/vc*1000000000/cstar)</f>
        <v>4.2714969623022867</v>
      </c>
      <c r="AC864" s="10">
        <f t="shared" si="417"/>
        <v>4.1704969623022867</v>
      </c>
      <c r="AD864" s="3">
        <f t="shared" si="418"/>
        <v>604.85815261817061</v>
      </c>
      <c r="AI864" s="94">
        <f t="shared" si="419"/>
        <v>0</v>
      </c>
    </row>
    <row r="865" spans="4:35">
      <c r="D865">
        <f>two</f>
        <v>5.5399999999999991</v>
      </c>
      <c r="Q865" s="42">
        <f t="shared" ref="Q865:Q910" si="421">Q864+tbinc</f>
        <v>0.4046354920250409</v>
      </c>
      <c r="AB865" s="10">
        <f t="shared" si="420"/>
        <v>3.9918869541204072</v>
      </c>
      <c r="AC865" s="10">
        <f t="shared" si="417"/>
        <v>3.8908869541204072</v>
      </c>
      <c r="AD865" s="3">
        <f t="shared" si="418"/>
        <v>564.3055771023071</v>
      </c>
      <c r="AI865" s="94">
        <f t="shared" si="419"/>
        <v>0</v>
      </c>
    </row>
    <row r="866" spans="4:35">
      <c r="Q866" s="42">
        <f t="shared" si="421"/>
        <v>0.40505028240480984</v>
      </c>
      <c r="AB866" s="10">
        <f t="shared" si="420"/>
        <v>3.7305800741779844</v>
      </c>
      <c r="AC866" s="10">
        <f t="shared" si="417"/>
        <v>3.6295800741779845</v>
      </c>
      <c r="AD866" s="3">
        <f t="shared" si="418"/>
        <v>526.40755245511014</v>
      </c>
      <c r="AI866" s="94">
        <f t="shared" si="419"/>
        <v>0</v>
      </c>
    </row>
    <row r="867" spans="4:35">
      <c r="Q867" s="42">
        <f t="shared" si="421"/>
        <v>0.40546507278457877</v>
      </c>
      <c r="AB867" s="10">
        <f t="shared" si="420"/>
        <v>3.4863782090543713</v>
      </c>
      <c r="AC867" s="10">
        <f t="shared" si="417"/>
        <v>3.3853782090543714</v>
      </c>
      <c r="AD867" s="3">
        <f t="shared" si="418"/>
        <v>490.99031313333887</v>
      </c>
      <c r="AI867" s="94">
        <f t="shared" si="419"/>
        <v>0</v>
      </c>
    </row>
    <row r="868" spans="4:35">
      <c r="Q868" s="42">
        <f t="shared" si="421"/>
        <v>0.40587986316434771</v>
      </c>
      <c r="AB868" s="10">
        <f t="shared" si="420"/>
        <v>3.2581616732211351</v>
      </c>
      <c r="AC868" s="10">
        <f t="shared" si="417"/>
        <v>3.1571616732211352</v>
      </c>
      <c r="AD868" s="3">
        <f t="shared" si="418"/>
        <v>457.89146819740898</v>
      </c>
      <c r="AI868" s="94">
        <f t="shared" si="419"/>
        <v>0</v>
      </c>
    </row>
    <row r="869" spans="4:35">
      <c r="Q869" s="42">
        <f t="shared" si="421"/>
        <v>0.40629465354411665</v>
      </c>
      <c r="AB869" s="10">
        <f t="shared" si="420"/>
        <v>3.0448840751923116</v>
      </c>
      <c r="AC869" s="10">
        <f t="shared" si="417"/>
        <v>2.9438840751923117</v>
      </c>
      <c r="AD869" s="3">
        <f t="shared" si="418"/>
        <v>426.95925673565074</v>
      </c>
      <c r="AI869" s="94">
        <f t="shared" si="419"/>
        <v>0</v>
      </c>
    </row>
    <row r="870" spans="4:35">
      <c r="Q870" s="42">
        <f t="shared" si="421"/>
        <v>0.40670944392388558</v>
      </c>
      <c r="AB870" s="10">
        <f t="shared" si="420"/>
        <v>2.8455675197338439</v>
      </c>
      <c r="AC870" s="10">
        <f t="shared" si="417"/>
        <v>2.7445675197338439</v>
      </c>
      <c r="AD870" s="3">
        <f t="shared" si="418"/>
        <v>398.05185202811367</v>
      </c>
      <c r="AI870" s="94">
        <f t="shared" si="419"/>
        <v>0</v>
      </c>
    </row>
    <row r="871" spans="4:35">
      <c r="Q871" s="42">
        <f t="shared" si="421"/>
        <v>0.40712423430365452</v>
      </c>
      <c r="AB871" s="10">
        <f t="shared" si="420"/>
        <v>2.6592981241339402</v>
      </c>
      <c r="AC871" s="10">
        <f t="shared" si="417"/>
        <v>2.5582981241339402</v>
      </c>
      <c r="AD871" s="3">
        <f t="shared" si="418"/>
        <v>371.03671125945471</v>
      </c>
      <c r="AI871" s="94">
        <f t="shared" si="419"/>
        <v>0</v>
      </c>
    </row>
    <row r="872" spans="4:35">
      <c r="Q872" s="42">
        <f t="shared" si="421"/>
        <v>0.40753902468342346</v>
      </c>
      <c r="AB872" s="10">
        <f t="shared" si="420"/>
        <v>2.4852218279760758</v>
      </c>
      <c r="AC872" s="10">
        <f t="shared" si="417"/>
        <v>2.3842218279760758</v>
      </c>
      <c r="AD872" s="3">
        <f t="shared" si="418"/>
        <v>345.78996779928588</v>
      </c>
      <c r="AI872" s="94">
        <f t="shared" si="419"/>
        <v>0</v>
      </c>
    </row>
    <row r="873" spans="4:35">
      <c r="Q873" s="42">
        <f t="shared" si="421"/>
        <v>0.40795381506319239</v>
      </c>
      <c r="AB873" s="10">
        <f t="shared" si="420"/>
        <v>2.3225404772021228</v>
      </c>
      <c r="AC873" s="10">
        <f t="shared" si="417"/>
        <v>2.2215404772021228</v>
      </c>
      <c r="AD873" s="3">
        <f t="shared" si="418"/>
        <v>322.19586326354209</v>
      </c>
      <c r="AI873" s="94">
        <f t="shared" si="419"/>
        <v>0</v>
      </c>
    </row>
    <row r="874" spans="4:35">
      <c r="Q874" s="42">
        <f t="shared" si="421"/>
        <v>0.40836860544296133</v>
      </c>
      <c r="AB874" s="10">
        <f t="shared" si="420"/>
        <v>2.1705081645106934</v>
      </c>
      <c r="AC874" s="10">
        <f t="shared" si="417"/>
        <v>2.0695081645106934</v>
      </c>
      <c r="AD874" s="3">
        <f t="shared" si="418"/>
        <v>300.14621675281995</v>
      </c>
      <c r="AI874" s="94">
        <f t="shared" si="419"/>
        <v>0</v>
      </c>
    </row>
    <row r="875" spans="4:35">
      <c r="Q875" s="42">
        <f t="shared" si="421"/>
        <v>0.40878339582273027</v>
      </c>
      <c r="AB875" s="10">
        <f t="shared" si="420"/>
        <v>2.0284278093111516</v>
      </c>
      <c r="AC875" s="10">
        <f t="shared" si="417"/>
        <v>1.9274278093111517</v>
      </c>
      <c r="AD875" s="3">
        <f t="shared" si="418"/>
        <v>279.53992883410467</v>
      </c>
      <c r="AI875" s="94">
        <f t="shared" si="419"/>
        <v>0</v>
      </c>
    </row>
    <row r="876" spans="4:35">
      <c r="Q876" s="42">
        <f t="shared" si="421"/>
        <v>0.4091981862024992</v>
      </c>
      <c r="AB876" s="10">
        <f t="shared" si="420"/>
        <v>1.8956479615520778</v>
      </c>
      <c r="AC876" s="10">
        <f t="shared" si="417"/>
        <v>1.7946479615520778</v>
      </c>
      <c r="AD876" s="3">
        <f t="shared" si="418"/>
        <v>260.28251799159943</v>
      </c>
      <c r="AI876" s="94">
        <f t="shared" si="419"/>
        <v>0</v>
      </c>
    </row>
    <row r="877" spans="4:35">
      <c r="Q877" s="42">
        <f t="shared" si="421"/>
        <v>0.40961297658226814</v>
      </c>
      <c r="AB877" s="10">
        <f t="shared" si="420"/>
        <v>1.7715598147694909</v>
      </c>
      <c r="AC877" s="10">
        <f t="shared" si="417"/>
        <v>1.6705598147694909</v>
      </c>
      <c r="AD877" s="3">
        <f t="shared" si="418"/>
        <v>242.28568742124597</v>
      </c>
      <c r="AI877" s="94">
        <f t="shared" si="419"/>
        <v>0</v>
      </c>
    </row>
    <row r="878" spans="4:35">
      <c r="Q878" s="42">
        <f t="shared" si="421"/>
        <v>0.41002776696203708</v>
      </c>
      <c r="AB878" s="10">
        <f t="shared" si="420"/>
        <v>1.6555944146594084</v>
      </c>
      <c r="AC878" s="10">
        <f t="shared" si="417"/>
        <v>1.5545944146594084</v>
      </c>
      <c r="AD878" s="3">
        <f t="shared" si="418"/>
        <v>225.46692018265531</v>
      </c>
      <c r="AI878" s="94">
        <f t="shared" si="419"/>
        <v>0</v>
      </c>
    </row>
    <row r="879" spans="4:35">
      <c r="Q879" s="42">
        <f t="shared" si="421"/>
        <v>0.41044255734180601</v>
      </c>
      <c r="AB879" s="10">
        <f t="shared" si="420"/>
        <v>1.5472200503758193</v>
      </c>
      <c r="AC879" s="10">
        <f t="shared" si="417"/>
        <v>1.4462200503758194</v>
      </c>
      <c r="AD879" s="3">
        <f t="shared" si="418"/>
        <v>209.74910085218556</v>
      </c>
      <c r="AI879" s="94">
        <f t="shared" si="419"/>
        <v>0</v>
      </c>
    </row>
    <row r="880" spans="4:35">
      <c r="Q880" s="42">
        <f t="shared" si="421"/>
        <v>0.41085734772157495</v>
      </c>
      <c r="AB880" s="10">
        <f t="shared" si="420"/>
        <v>1.4459398165929591</v>
      </c>
      <c r="AC880" s="10">
        <f t="shared" si="417"/>
        <v>1.3449398165929591</v>
      </c>
      <c r="AD880" s="3">
        <f t="shared" si="418"/>
        <v>195.06016194241613</v>
      </c>
      <c r="AI880" s="94">
        <f t="shared" si="419"/>
        <v>0</v>
      </c>
    </row>
    <row r="881" spans="17:35">
      <c r="Q881" s="42">
        <f t="shared" si="421"/>
        <v>0.41127213810134389</v>
      </c>
      <c r="AB881" s="10">
        <f t="shared" si="420"/>
        <v>1.3512893351537427</v>
      </c>
      <c r="AC881" s="10">
        <f t="shared" si="417"/>
        <v>1.2502893351537427</v>
      </c>
      <c r="AD881" s="3">
        <f t="shared" si="418"/>
        <v>181.33275346682274</v>
      </c>
      <c r="AI881" s="94">
        <f t="shared" si="419"/>
        <v>0</v>
      </c>
    </row>
    <row r="882" spans="17:35">
      <c r="Q882" s="42">
        <f t="shared" si="421"/>
        <v>0.41168692848111282</v>
      </c>
      <c r="AB882" s="10">
        <f t="shared" si="420"/>
        <v>1.2628346258579228</v>
      </c>
      <c r="AC882" s="10">
        <f t="shared" si="417"/>
        <v>1.1618346258579229</v>
      </c>
      <c r="AD882" s="3">
        <f t="shared" si="418"/>
        <v>168.50393413457911</v>
      </c>
      <c r="AI882" s="94">
        <f t="shared" si="419"/>
        <v>0</v>
      </c>
    </row>
    <row r="883" spans="17:35">
      <c r="Q883" s="42">
        <f t="shared" si="421"/>
        <v>0.41210171886088176</v>
      </c>
      <c r="AB883" s="10">
        <f t="shared" si="420"/>
        <v>1.1801701166273753</v>
      </c>
      <c r="AC883" s="10">
        <f t="shared" si="417"/>
        <v>1.0791701166273753</v>
      </c>
      <c r="AD883" s="3">
        <f t="shared" si="418"/>
        <v>156.51488275959034</v>
      </c>
      <c r="AI883" s="94">
        <f t="shared" si="419"/>
        <v>0</v>
      </c>
    </row>
    <row r="884" spans="17:35">
      <c r="Q884" s="42">
        <f t="shared" si="421"/>
        <v>0.4125165092406507</v>
      </c>
      <c r="AB884" s="10">
        <f t="shared" si="420"/>
        <v>1.1029167839249376</v>
      </c>
      <c r="AC884" s="10">
        <f t="shared" si="417"/>
        <v>1.0019167839249377</v>
      </c>
      <c r="AD884" s="3">
        <f t="shared" si="418"/>
        <v>145.31062856054209</v>
      </c>
      <c r="AI884" s="94">
        <f t="shared" si="419"/>
        <v>0</v>
      </c>
    </row>
    <row r="885" spans="17:35">
      <c r="Q885" s="42">
        <f t="shared" si="421"/>
        <v>0.41293129962041963</v>
      </c>
      <c r="AB885" s="10">
        <f t="shared" si="420"/>
        <v>1.0307204149004896</v>
      </c>
      <c r="AC885" s="10">
        <f t="shared" si="417"/>
        <v>0.92972041490048962</v>
      </c>
      <c r="AD885" s="3">
        <f t="shared" si="418"/>
        <v>134.83979911537196</v>
      </c>
      <c r="AI885" s="94">
        <f t="shared" si="419"/>
        <v>0</v>
      </c>
    </row>
    <row r="886" spans="17:35">
      <c r="Q886" s="42">
        <f t="shared" si="421"/>
        <v>0.41334609000018857</v>
      </c>
      <c r="AB886" s="10">
        <f t="shared" si="420"/>
        <v>0.96324998329605749</v>
      </c>
      <c r="AC886" s="10">
        <f t="shared" si="417"/>
        <v>0.86224998329605751</v>
      </c>
      <c r="AD886" s="3">
        <f t="shared" si="418"/>
        <v>125.05438481451161</v>
      </c>
      <c r="AI886" s="94">
        <f t="shared" si="419"/>
        <v>0</v>
      </c>
    </row>
    <row r="887" spans="17:35">
      <c r="Q887" s="42">
        <f t="shared" si="421"/>
        <v>0.41376088037995751</v>
      </c>
      <c r="AB887" s="10">
        <f t="shared" si="420"/>
        <v>0.90019613166334111</v>
      </c>
      <c r="AC887" s="10">
        <f t="shared" si="417"/>
        <v>0.79919613166334114</v>
      </c>
      <c r="AD887" s="3">
        <f t="shared" si="418"/>
        <v>115.90951873289937</v>
      </c>
      <c r="AI887" s="94">
        <f t="shared" si="419"/>
        <v>0</v>
      </c>
    </row>
    <row r="888" spans="17:35">
      <c r="Q888" s="42">
        <f t="shared" si="421"/>
        <v>0.41417567075972644</v>
      </c>
      <c r="AB888" s="10">
        <f t="shared" si="420"/>
        <v>0.84126975293450845</v>
      </c>
      <c r="AC888" s="10">
        <f t="shared" si="417"/>
        <v>0.74026975293450847</v>
      </c>
      <c r="AD888" s="3">
        <f t="shared" si="418"/>
        <v>107.36327091145881</v>
      </c>
      <c r="AI888" s="94">
        <f t="shared" si="419"/>
        <v>0</v>
      </c>
    </row>
    <row r="889" spans="17:35">
      <c r="Q889" s="42">
        <f t="shared" si="421"/>
        <v>0.41459046113949538</v>
      </c>
      <c r="AB889" s="10">
        <f t="shared" si="420"/>
        <v>0.78620066484263662</v>
      </c>
      <c r="AC889" s="10">
        <f t="shared" si="417"/>
        <v>0.68520066484263664</v>
      </c>
      <c r="AD889" s="3">
        <f t="shared" si="418"/>
        <v>99.376456104805897</v>
      </c>
      <c r="AI889" s="94">
        <f t="shared" si="419"/>
        <v>0</v>
      </c>
    </row>
    <row r="890" spans="17:35">
      <c r="Q890" s="42">
        <f t="shared" si="421"/>
        <v>0.41500525151926432</v>
      </c>
      <c r="AB890" s="10">
        <f t="shared" si="420"/>
        <v>0.73473637111391943</v>
      </c>
      <c r="AC890" s="10">
        <f t="shared" si="417"/>
        <v>0.63373637111391945</v>
      </c>
      <c r="AD890" s="3">
        <f t="shared" si="418"/>
        <v>91.912454113693897</v>
      </c>
      <c r="AI890" s="94">
        <f t="shared" si="419"/>
        <v>0</v>
      </c>
    </row>
    <row r="891" spans="17:35">
      <c r="Q891" s="42">
        <f t="shared" si="421"/>
        <v>0.41542004189903325</v>
      </c>
      <c r="AB891" s="10">
        <f t="shared" si="420"/>
        <v>0.68664090375159248</v>
      </c>
      <c r="AC891" s="10">
        <f t="shared" si="417"/>
        <v>0.5856409037515925</v>
      </c>
      <c r="AD891" s="3">
        <f t="shared" si="418"/>
        <v>84.937041878403548</v>
      </c>
      <c r="AI891" s="94">
        <f t="shared" si="419"/>
        <v>0</v>
      </c>
    </row>
    <row r="892" spans="17:35">
      <c r="Q892" s="42">
        <f t="shared" si="421"/>
        <v>0.41583483227880219</v>
      </c>
      <c r="AB892" s="10">
        <f t="shared" si="420"/>
        <v>0.64169374110336863</v>
      </c>
      <c r="AC892" s="10">
        <f t="shared" si="417"/>
        <v>0.54069374110336865</v>
      </c>
      <c r="AD892" s="3">
        <f t="shared" si="418"/>
        <v>78.418236563215189</v>
      </c>
      <c r="AI892" s="94">
        <f t="shared" si="419"/>
        <v>0</v>
      </c>
    </row>
    <row r="893" spans="17:35">
      <c r="Q893" s="42">
        <f t="shared" si="421"/>
        <v>0.41624962265857113</v>
      </c>
      <c r="AB893" s="10">
        <f t="shared" si="420"/>
        <v>0.59968879675161912</v>
      </c>
      <c r="AC893" s="10">
        <f t="shared" si="417"/>
        <v>0.49868879675161915</v>
      </c>
      <c r="AD893" s="3">
        <f t="shared" si="418"/>
        <v>72.326148912490083</v>
      </c>
      <c r="AI893" s="94">
        <f t="shared" si="419"/>
        <v>0</v>
      </c>
    </row>
    <row r="894" spans="17:35">
      <c r="Q894" s="42">
        <f t="shared" si="421"/>
        <v>0.41666441303834006</v>
      </c>
      <c r="AB894" s="10">
        <f t="shared" si="420"/>
        <v>0.56043347459029313</v>
      </c>
      <c r="AC894" s="10">
        <f t="shared" si="417"/>
        <v>0.45943347459029316</v>
      </c>
      <c r="AD894" s="3">
        <f t="shared" si="418"/>
        <v>66.632846205988855</v>
      </c>
      <c r="AI894" s="94">
        <f t="shared" si="419"/>
        <v>0</v>
      </c>
    </row>
    <row r="895" spans="17:35">
      <c r="Q895" s="42">
        <f t="shared" si="421"/>
        <v>0.417079203418109</v>
      </c>
      <c r="AB895" s="10">
        <f t="shared" si="420"/>
        <v>0.52374778575601366</v>
      </c>
      <c r="AC895" s="10">
        <f t="shared" si="417"/>
        <v>0.42274778575601368</v>
      </c>
      <c r="AD895" s="3">
        <f t="shared" si="418"/>
        <v>61.312224185063627</v>
      </c>
      <c r="AI895" s="94">
        <f t="shared" si="419"/>
        <v>0</v>
      </c>
    </row>
    <row r="896" spans="17:35">
      <c r="Q896" s="42">
        <f t="shared" si="421"/>
        <v>0.41749399379787794</v>
      </c>
      <c r="AB896" s="10">
        <f t="shared" si="420"/>
        <v>0.4894635233644169</v>
      </c>
      <c r="AC896" s="10">
        <f t="shared" si="417"/>
        <v>0.38846352336441692</v>
      </c>
      <c r="AD896" s="3">
        <f t="shared" si="418"/>
        <v>56.339887362497016</v>
      </c>
      <c r="AI896" s="94">
        <f t="shared" si="419"/>
        <v>0</v>
      </c>
    </row>
    <row r="897" spans="15:35">
      <c r="Q897" s="42">
        <f t="shared" si="421"/>
        <v>0.41790878417764687</v>
      </c>
      <c r="AB897" s="10">
        <f t="shared" si="420"/>
        <v>0.45742349126782578</v>
      </c>
      <c r="AC897" s="10">
        <f t="shared" si="417"/>
        <v>0.3564234912678258</v>
      </c>
      <c r="AD897" s="3">
        <f t="shared" si="418"/>
        <v>51.693037167197367</v>
      </c>
      <c r="AI897" s="94">
        <f t="shared" si="419"/>
        <v>0</v>
      </c>
    </row>
    <row r="898" spans="15:35">
      <c r="Q898" s="42">
        <f t="shared" si="421"/>
        <v>0.41832357455741581</v>
      </c>
      <c r="AB898" s="10">
        <f t="shared" si="420"/>
        <v>0.42748078329805478</v>
      </c>
      <c r="AC898" s="10">
        <f t="shared" si="417"/>
        <v>0.32648078329805474</v>
      </c>
      <c r="AD898" s="3">
        <f t="shared" si="418"/>
        <v>47.35036741088539</v>
      </c>
      <c r="AI898" s="94">
        <f t="shared" si="419"/>
        <v>0</v>
      </c>
    </row>
    <row r="899" spans="15:35">
      <c r="Q899" s="42">
        <f t="shared" si="421"/>
        <v>0.41873836493718475</v>
      </c>
      <c r="AB899" s="10">
        <f t="shared" si="420"/>
        <v>0.39949810968961091</v>
      </c>
      <c r="AC899" s="10">
        <f t="shared" si="417"/>
        <v>0.29849810968961088</v>
      </c>
      <c r="AD899" s="3">
        <f t="shared" si="418"/>
        <v>43.291966597478009</v>
      </c>
      <c r="AI899" s="94">
        <f t="shared" si="419"/>
        <v>0</v>
      </c>
    </row>
    <row r="900" spans="15:35">
      <c r="Q900" s="42">
        <f t="shared" si="421"/>
        <v>0.41915315531695369</v>
      </c>
      <c r="AB900" s="10">
        <f t="shared" si="420"/>
        <v>0.37334716759488651</v>
      </c>
      <c r="AC900" s="10">
        <f t="shared" si="417"/>
        <v>0.27234716759488653</v>
      </c>
      <c r="AD900" s="3">
        <f t="shared" si="418"/>
        <v>39.499226627249676</v>
      </c>
      <c r="AI900" s="94">
        <f t="shared" si="419"/>
        <v>0</v>
      </c>
    </row>
    <row r="901" spans="15:35">
      <c r="Q901" s="42">
        <f t="shared" si="421"/>
        <v>0.41956794569672262</v>
      </c>
      <c r="AB901" s="10">
        <f t="shared" si="420"/>
        <v>0.34890805280510995</v>
      </c>
      <c r="AC901" s="10">
        <f t="shared" si="417"/>
        <v>0.24790805280510994</v>
      </c>
      <c r="AD901" s="3">
        <f t="shared" si="418"/>
        <v>35.954757477173303</v>
      </c>
      <c r="AI901" s="94">
        <f t="shared" si="419"/>
        <v>0</v>
      </c>
    </row>
    <row r="902" spans="15:35">
      <c r="Q902" s="42">
        <f t="shared" si="421"/>
        <v>0.41998273607649156</v>
      </c>
      <c r="AB902" s="10">
        <f t="shared" si="420"/>
        <v>0.32606870997973691</v>
      </c>
      <c r="AC902" s="10">
        <f t="shared" si="417"/>
        <v>0.22506870997973691</v>
      </c>
      <c r="AD902" s="3">
        <f t="shared" si="418"/>
        <v>32.64230746624176</v>
      </c>
      <c r="AI902" s="94">
        <f t="shared" si="419"/>
        <v>0</v>
      </c>
    </row>
    <row r="903" spans="15:35">
      <c r="Q903" s="42">
        <f t="shared" si="421"/>
        <v>0.4203975264562605</v>
      </c>
      <c r="AB903" s="10">
        <f t="shared" si="420"/>
        <v>0.3047244188635499</v>
      </c>
      <c r="AC903" s="10">
        <f t="shared" si="417"/>
        <v>0.20372441886354989</v>
      </c>
      <c r="AD903" s="3">
        <f t="shared" si="418"/>
        <v>29.546688740181274</v>
      </c>
      <c r="AI903" s="94">
        <f t="shared" si="419"/>
        <v>0</v>
      </c>
    </row>
    <row r="904" spans="15:35">
      <c r="Q904" s="42">
        <f t="shared" si="421"/>
        <v>0.42081231683602943</v>
      </c>
      <c r="AB904" s="10">
        <f t="shared" si="420"/>
        <v>0.28477731413571894</v>
      </c>
      <c r="AC904" s="10">
        <f t="shared" si="417"/>
        <v>0.18377731413571893</v>
      </c>
      <c r="AD904" s="3">
        <f t="shared" si="418"/>
        <v>26.653707633896875</v>
      </c>
      <c r="AI904" s="94">
        <f t="shared" si="419"/>
        <v>0</v>
      </c>
    </row>
    <row r="905" spans="15:35">
      <c r="Q905" s="42">
        <f t="shared" si="421"/>
        <v>0.42122710721579837</v>
      </c>
      <c r="AB905" s="10">
        <f t="shared" si="420"/>
        <v>0.26613593668930152</v>
      </c>
      <c r="AC905" s="10">
        <f t="shared" si="417"/>
        <v>0.16513593668930152</v>
      </c>
      <c r="AD905" s="3">
        <f t="shared" si="418"/>
        <v>23.950099592356999</v>
      </c>
      <c r="AI905" s="94">
        <f t="shared" si="419"/>
        <v>0</v>
      </c>
    </row>
    <row r="906" spans="15:35">
      <c r="Q906" s="42">
        <f t="shared" si="421"/>
        <v>0.42164189759556731</v>
      </c>
      <c r="AB906" s="10">
        <f t="shared" si="420"/>
        <v>0.24871481428375514</v>
      </c>
      <c r="AC906" s="10">
        <f t="shared" si="417"/>
        <v>0.14771481428375513</v>
      </c>
      <c r="AD906" s="3">
        <f t="shared" si="418"/>
        <v>21.423468351523589</v>
      </c>
      <c r="AI906" s="94">
        <f t="shared" si="419"/>
        <v>0</v>
      </c>
    </row>
    <row r="907" spans="15:35">
      <c r="Q907" s="42">
        <f t="shared" si="421"/>
        <v>0.42205668797533624</v>
      </c>
      <c r="Z907" s="2" t="s">
        <v>151</v>
      </c>
      <c r="AA907">
        <v>0.02</v>
      </c>
      <c r="AB907" s="10">
        <f t="shared" si="420"/>
        <v>0.23243406964772179</v>
      </c>
      <c r="AC907" s="10">
        <f t="shared" si="417"/>
        <v>0.13143406964772178</v>
      </c>
      <c r="AD907" s="3">
        <f t="shared" si="418"/>
        <v>19.062229100467263</v>
      </c>
      <c r="AI907" s="94">
        <f t="shared" si="419"/>
        <v>0</v>
      </c>
    </row>
    <row r="908" spans="15:35">
      <c r="Q908" s="42">
        <f t="shared" si="421"/>
        <v>0.42247147835510518</v>
      </c>
      <c r="Z908" s="2" t="s">
        <v>152</v>
      </c>
      <c r="AA908">
        <f>pmaxperc/100*pmax+patm</f>
        <v>0.1019993826050575</v>
      </c>
      <c r="AB908" s="10">
        <f t="shared" si="420"/>
        <v>0.21721905423520521</v>
      </c>
      <c r="AC908" s="10">
        <f t="shared" si="417"/>
        <v>0.1162190542352052</v>
      </c>
      <c r="AD908" s="3">
        <f t="shared" si="418"/>
        <v>16.855555364061669</v>
      </c>
      <c r="AI908" s="94">
        <f t="shared" si="419"/>
        <v>0</v>
      </c>
    </row>
    <row r="909" spans="15:35">
      <c r="O909" t="s">
        <v>155</v>
      </c>
      <c r="P909">
        <f>tbinc</f>
        <v>4.1479037976894969E-4</v>
      </c>
      <c r="Q909" s="42">
        <f t="shared" si="421"/>
        <v>0.42288626873487412</v>
      </c>
      <c r="Z909" s="7" t="s">
        <v>154</v>
      </c>
      <c r="AA909" s="10">
        <f>AA908-pfinal+0.101</f>
        <v>-6.2335082270936759E-7</v>
      </c>
      <c r="AB909" s="10">
        <f t="shared" si="420"/>
        <v>0.20300000595588022</v>
      </c>
      <c r="AC909" s="10">
        <f t="shared" si="417"/>
        <v>0.10200000595588021</v>
      </c>
      <c r="AD909" s="3">
        <f t="shared" si="418"/>
        <v>14.79332936270924</v>
      </c>
      <c r="AI909" s="94">
        <f t="shared" si="419"/>
        <v>0</v>
      </c>
    </row>
    <row r="910" spans="15:35">
      <c r="Q910" s="42">
        <f t="shared" si="421"/>
        <v>0.42330105911464305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FF00"/>
    <pageSetUpPr autoPageBreaks="0"/>
  </sheetPr>
  <dimension ref="B1:Q911"/>
  <sheetViews>
    <sheetView showGridLines="0" zoomScale="70" zoomScaleNormal="70" workbookViewId="0">
      <selection activeCell="U64" sqref="U64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 ht="13">
      <c r="B4" s="7" t="s">
        <v>177</v>
      </c>
      <c r="C4" s="85">
        <v>0.75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81.256230789298584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365.65303855184362</v>
      </c>
      <c r="D8" s="55" t="s">
        <v>15</v>
      </c>
      <c r="E8" t="s">
        <v>166</v>
      </c>
    </row>
    <row r="9" spans="2:5">
      <c r="B9" s="2" t="s">
        <v>285</v>
      </c>
      <c r="C9" s="83">
        <v>2.5992897854448858</v>
      </c>
      <c r="D9" s="314">
        <f>exprat-1/me*((1+(k-1)/2*me^2)/(1+(k-1)/2))^((k+1)/2/(k-1))</f>
        <v>-2.6937303136520541E-5</v>
      </c>
      <c r="E9" t="s">
        <v>283</v>
      </c>
    </row>
    <row r="10" spans="2:5">
      <c r="B10" s="2" t="s">
        <v>287</v>
      </c>
      <c r="C10" s="83">
        <v>2.5992897854448858</v>
      </c>
      <c r="D10" s="314">
        <f>expratfinal-1/mef*((1+(k-1)/2*mef^2)/(1+(k-1)/2))^((k+1)/2/(k-1))</f>
        <v>-2.6937303136520541E-5</v>
      </c>
      <c r="E10" t="s">
        <v>284</v>
      </c>
    </row>
    <row r="11" spans="2:5">
      <c r="B11" s="2" t="s">
        <v>203</v>
      </c>
      <c r="C11" s="40">
        <f>SQRT(4*aexit/PI())</f>
        <v>21.576930002592544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8.0701391977149175</v>
      </c>
      <c r="D12" s="55"/>
      <c r="E12" t="s">
        <v>170</v>
      </c>
    </row>
    <row r="13" spans="2:5">
      <c r="B13" s="2" t="s">
        <v>167</v>
      </c>
      <c r="C13" s="10">
        <f>AVERAGE(H28:H909)</f>
        <v>7.6604926903994333</v>
      </c>
      <c r="D13" s="55"/>
      <c r="E13" t="s">
        <v>188</v>
      </c>
    </row>
    <row r="14" spans="2:5">
      <c r="B14" s="2" t="s">
        <v>290</v>
      </c>
      <c r="C14" s="10">
        <f>2*ravg*tbout/do</f>
        <v>0.35724257124381892</v>
      </c>
      <c r="E14" t="s">
        <v>289</v>
      </c>
    </row>
    <row r="15" spans="2:5">
      <c r="B15" s="2" t="s">
        <v>171</v>
      </c>
      <c r="C15" s="10">
        <f>MAX(I28:I910)</f>
        <v>1.1963976203507145</v>
      </c>
      <c r="D15" s="55"/>
      <c r="E15" t="s">
        <v>172</v>
      </c>
    </row>
    <row r="16" spans="2:5" ht="13">
      <c r="B16" s="71" t="s">
        <v>194</v>
      </c>
      <c r="C16" s="65">
        <f>MAX(J28:J910)</f>
        <v>495.59239714220945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196.84854263804402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111.15469180721014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H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495.59239714220945</v>
      </c>
      <c r="L21" s="133" t="s">
        <v>168</v>
      </c>
      <c r="O21" s="131" t="s">
        <v>185</v>
      </c>
      <c r="P21" s="132">
        <f>fmax/4.4482</f>
        <v>111.41414440497492</v>
      </c>
      <c r="Q21" s="133" t="s">
        <v>187</v>
      </c>
    </row>
    <row r="22" spans="2:17">
      <c r="G22" s="110">
        <f>D9</f>
        <v>-2.6937303136520541E-5</v>
      </c>
      <c r="J22" s="134" t="s">
        <v>186</v>
      </c>
      <c r="K22" s="135">
        <f>itot/tthr</f>
        <v>465.48813993640681</v>
      </c>
      <c r="L22" s="136" t="s">
        <v>168</v>
      </c>
      <c r="O22" s="134" t="s">
        <v>186</v>
      </c>
      <c r="P22" s="135">
        <f>itot/tthr/4.4482</f>
        <v>104.64640527323564</v>
      </c>
      <c r="Q22" s="136" t="s">
        <v>187</v>
      </c>
    </row>
    <row r="23" spans="2:17">
      <c r="J23" s="137" t="s">
        <v>158</v>
      </c>
      <c r="K23" s="138">
        <f>tthr</f>
        <v>0.42288626873487412</v>
      </c>
      <c r="L23" s="139" t="s">
        <v>169</v>
      </c>
      <c r="O23" s="137" t="s">
        <v>158</v>
      </c>
      <c r="P23" s="138">
        <f>tthr</f>
        <v>0.42288626873487412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8.1256230789298584E-5</v>
      </c>
      <c r="E28" s="40">
        <f>Pressure!H28</f>
        <v>81.256230789298584</v>
      </c>
      <c r="F28" s="10">
        <f>aexit/E28</f>
        <v>4.5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0.75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2.5992897854448858</v>
      </c>
    </row>
    <row r="29" spans="2:17">
      <c r="C29" s="4">
        <f>Pressure!AB29*1000000</f>
        <v>965381.75450539822</v>
      </c>
      <c r="D29" s="78">
        <f>Pressure!I29</f>
        <v>8.1256230789298584E-5</v>
      </c>
      <c r="E29" s="40">
        <f>Pressure!H29</f>
        <v>81.256230789298584</v>
      </c>
      <c r="F29" s="10">
        <f t="shared" ref="F29:F92" si="1">aexit/E29</f>
        <v>4.5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2.3389053294536835</v>
      </c>
      <c r="I29" s="10">
        <f t="shared" ref="I29:I92" si="3">etanoz*SQRT(2*k^2/(k-1)*(2/(k+1))^((k+1)/(k-1))*(1-(G29/C29)^((k-1)/k)))+(G29-patm*1000000)/C29*(aexit/E29)</f>
        <v>0.94874012702261856</v>
      </c>
      <c r="J29" s="4">
        <f t="shared" ref="J29:J92" si="4">I29*D29*C29</f>
        <v>74.422289939615084</v>
      </c>
      <c r="K29" s="4">
        <f t="shared" ref="K29:K92" si="5">J29/4.4482</f>
        <v>16.730877644803535</v>
      </c>
      <c r="L29" s="42">
        <f>Pressure!Q29</f>
        <v>1.6710334693929663E-3</v>
      </c>
      <c r="M29" s="10">
        <f t="shared" ref="M29:M39" si="6">(J29+J28)/2*(L29-L28)</f>
        <v>6.218106867898212E-2</v>
      </c>
      <c r="N29" s="10">
        <f>N28-1/834*(me-mef)</f>
        <v>2.5992897854448858</v>
      </c>
    </row>
    <row r="30" spans="2:17">
      <c r="C30" s="4">
        <f>Pressure!AB30*1000000</f>
        <v>1567506.4047761168</v>
      </c>
      <c r="D30" s="78">
        <f>Pressure!I30</f>
        <v>8.1256230789298584E-5</v>
      </c>
      <c r="E30" s="40">
        <f>Pressure!H30</f>
        <v>81.256230789298584</v>
      </c>
      <c r="F30" s="10">
        <f t="shared" si="1"/>
        <v>4.5</v>
      </c>
      <c r="G30" s="4">
        <f t="shared" si="0"/>
        <v>101000</v>
      </c>
      <c r="H30" s="42">
        <f t="shared" si="2"/>
        <v>3.2995065691433356</v>
      </c>
      <c r="I30" s="10">
        <f t="shared" si="3"/>
        <v>1.0315965702822902</v>
      </c>
      <c r="J30" s="4">
        <f t="shared" si="4"/>
        <v>131.39410667341579</v>
      </c>
      <c r="K30" s="4">
        <f t="shared" si="5"/>
        <v>29.538713788367382</v>
      </c>
      <c r="L30" s="42">
        <f>Pressure!Q30</f>
        <v>2.4843220196037958E-3</v>
      </c>
      <c r="M30" s="10">
        <f t="shared" si="6"/>
        <v>8.369405940551447E-2</v>
      </c>
      <c r="N30" s="10">
        <f t="shared" ref="N30:N93" si="7">N29-1/834*(me-mef)</f>
        <v>2.5992897854448858</v>
      </c>
    </row>
    <row r="31" spans="2:17">
      <c r="C31" s="4">
        <f>Pressure!AB31*1000000</f>
        <v>2050313.0715625337</v>
      </c>
      <c r="D31" s="78">
        <f>Pressure!I31</f>
        <v>8.1256230789298584E-5</v>
      </c>
      <c r="E31" s="40">
        <f>Pressure!H31</f>
        <v>81.256230789298584</v>
      </c>
      <c r="F31" s="10">
        <f t="shared" si="1"/>
        <v>4.5</v>
      </c>
      <c r="G31" s="4">
        <f t="shared" si="0"/>
        <v>101000</v>
      </c>
      <c r="H31" s="42">
        <f t="shared" si="2"/>
        <v>4.0208321820506727</v>
      </c>
      <c r="I31" s="10">
        <f t="shared" si="3"/>
        <v>1.0729145702743486</v>
      </c>
      <c r="J31" s="4">
        <f t="shared" si="4"/>
        <v>178.74833146579368</v>
      </c>
      <c r="K31" s="4">
        <f t="shared" si="5"/>
        <v>40.184418745963242</v>
      </c>
      <c r="L31" s="42">
        <f>Pressure!Q31</f>
        <v>3.1810959485757606E-3</v>
      </c>
      <c r="M31" s="10">
        <f t="shared" si="6"/>
        <v>0.10804958258160077</v>
      </c>
      <c r="N31" s="10">
        <f t="shared" si="7"/>
        <v>2.5992897854448858</v>
      </c>
    </row>
    <row r="32" spans="2:17">
      <c r="C32" s="4">
        <f>Pressure!AB32*1000000</f>
        <v>2448940.6523559927</v>
      </c>
      <c r="D32" s="78">
        <f>Pressure!I32</f>
        <v>8.1256230789298584E-5</v>
      </c>
      <c r="E32" s="40">
        <f>Pressure!H32</f>
        <v>81.256230789298584</v>
      </c>
      <c r="F32" s="10">
        <f t="shared" si="1"/>
        <v>4.5</v>
      </c>
      <c r="G32" s="4">
        <f t="shared" si="0"/>
        <v>103780.95799932627</v>
      </c>
      <c r="H32" s="42">
        <f t="shared" si="2"/>
        <v>4.5929692974612761</v>
      </c>
      <c r="I32" s="10">
        <f t="shared" si="3"/>
        <v>1.0999612992943135</v>
      </c>
      <c r="J32" s="4">
        <f t="shared" si="4"/>
        <v>218.88315440214103</v>
      </c>
      <c r="K32" s="4">
        <f t="shared" si="5"/>
        <v>49.207129715871822</v>
      </c>
      <c r="L32" s="42">
        <f>Pressure!Q32</f>
        <v>3.8206732307621274E-3</v>
      </c>
      <c r="M32" s="10">
        <f t="shared" si="6"/>
        <v>0.12715803252157021</v>
      </c>
      <c r="N32" s="10">
        <f t="shared" si="7"/>
        <v>2.5992897854448858</v>
      </c>
    </row>
    <row r="33" spans="3:14">
      <c r="C33" s="4">
        <f>Pressure!AB33*1000000</f>
        <v>2783153.7706790362</v>
      </c>
      <c r="D33" s="78">
        <f>Pressure!I33</f>
        <v>8.1256230789298584E-5</v>
      </c>
      <c r="E33" s="40">
        <f>Pressure!H33</f>
        <v>81.256230789298584</v>
      </c>
      <c r="F33" s="10">
        <f t="shared" si="1"/>
        <v>4.5</v>
      </c>
      <c r="G33" s="4">
        <f t="shared" si="0"/>
        <v>117944.20755057168</v>
      </c>
      <c r="H33" s="42">
        <f t="shared" si="2"/>
        <v>5.0595843644737384</v>
      </c>
      <c r="I33" s="10">
        <f t="shared" si="3"/>
        <v>1.1222478017483419</v>
      </c>
      <c r="J33" s="4">
        <f t="shared" si="4"/>
        <v>253.79475251089133</v>
      </c>
      <c r="K33" s="4">
        <f t="shared" si="5"/>
        <v>57.055607326759436</v>
      </c>
      <c r="L33" s="42">
        <f>Pressure!Q33</f>
        <v>4.425010811441232E-3</v>
      </c>
      <c r="M33" s="10">
        <f t="shared" si="6"/>
        <v>0.14282851135214247</v>
      </c>
      <c r="N33" s="10">
        <f t="shared" si="7"/>
        <v>2.5992897854448858</v>
      </c>
    </row>
    <row r="34" spans="3:14">
      <c r="C34" s="4">
        <f>Pressure!AB34*1000000</f>
        <v>3066116.1696999124</v>
      </c>
      <c r="D34" s="78">
        <f>Pressure!I34</f>
        <v>8.1256230789298584E-5</v>
      </c>
      <c r="E34" s="40">
        <f>Pressure!H34</f>
        <v>81.256230789298584</v>
      </c>
      <c r="F34" s="10">
        <f t="shared" si="1"/>
        <v>4.5</v>
      </c>
      <c r="G34" s="4">
        <f t="shared" si="0"/>
        <v>129935.55932952256</v>
      </c>
      <c r="H34" s="42">
        <f t="shared" si="2"/>
        <v>5.4467008675156867</v>
      </c>
      <c r="I34" s="10">
        <f t="shared" si="3"/>
        <v>1.1373186191851619</v>
      </c>
      <c r="J34" s="4">
        <f t="shared" si="4"/>
        <v>283.35274713441828</v>
      </c>
      <c r="K34" s="4">
        <f t="shared" si="5"/>
        <v>63.700541147974079</v>
      </c>
      <c r="L34" s="42">
        <f>Pressure!Q34</f>
        <v>5.0051821890309094E-3</v>
      </c>
      <c r="M34" s="10">
        <f t="shared" si="6"/>
        <v>0.15581880241903501</v>
      </c>
      <c r="N34" s="10">
        <f t="shared" si="7"/>
        <v>2.5992897854448858</v>
      </c>
    </row>
    <row r="35" spans="3:14">
      <c r="C35" s="4">
        <f>Pressure!AB35*1000000</f>
        <v>3307342.2258353224</v>
      </c>
      <c r="D35" s="78">
        <f>Pressure!I35</f>
        <v>8.1256230789298584E-5</v>
      </c>
      <c r="E35" s="40">
        <f>Pressure!H35</f>
        <v>81.256230789298584</v>
      </c>
      <c r="F35" s="10">
        <f t="shared" si="1"/>
        <v>4.5</v>
      </c>
      <c r="G35" s="4">
        <f t="shared" si="0"/>
        <v>140158.21261270752</v>
      </c>
      <c r="H35" s="42">
        <f t="shared" si="2"/>
        <v>5.7716194495439259</v>
      </c>
      <c r="I35" s="10">
        <f t="shared" si="3"/>
        <v>1.1481302289764492</v>
      </c>
      <c r="J35" s="4">
        <f t="shared" si="4"/>
        <v>308.55100137235672</v>
      </c>
      <c r="K35" s="4">
        <f t="shared" si="5"/>
        <v>69.365361578246649</v>
      </c>
      <c r="L35" s="42">
        <f>Pressure!Q35</f>
        <v>5.5677072839621635E-3</v>
      </c>
      <c r="M35" s="10">
        <f t="shared" si="6"/>
        <v>0.16648035615946938</v>
      </c>
      <c r="N35" s="10">
        <f t="shared" si="7"/>
        <v>2.5992897854448858</v>
      </c>
    </row>
    <row r="36" spans="3:14">
      <c r="C36" s="4">
        <f>Pressure!AB36*1000000</f>
        <v>3514049.4580838224</v>
      </c>
      <c r="D36" s="78">
        <f>Pressure!I36</f>
        <v>8.1256230789298584E-5</v>
      </c>
      <c r="E36" s="40">
        <f>Pressure!H36</f>
        <v>81.256230789298584</v>
      </c>
      <c r="F36" s="10">
        <f t="shared" si="1"/>
        <v>4.5</v>
      </c>
      <c r="G36" s="4">
        <f t="shared" si="0"/>
        <v>148918.03068649402</v>
      </c>
      <c r="H36" s="42">
        <f t="shared" si="2"/>
        <v>6.0466445979776466</v>
      </c>
      <c r="I36" s="10">
        <f t="shared" si="3"/>
        <v>1.1562137868915432</v>
      </c>
      <c r="J36" s="4">
        <f t="shared" si="4"/>
        <v>330.14345068925167</v>
      </c>
      <c r="K36" s="4">
        <f t="shared" si="5"/>
        <v>74.219560876141287</v>
      </c>
      <c r="L36" s="42">
        <f>Pressure!Q36</f>
        <v>6.1168052341769906E-3</v>
      </c>
      <c r="M36" s="10">
        <f t="shared" si="6"/>
        <v>0.17535290722030566</v>
      </c>
      <c r="N36" s="10">
        <f t="shared" si="7"/>
        <v>2.5992897854448858</v>
      </c>
    </row>
    <row r="37" spans="3:14">
      <c r="C37" s="4">
        <f>Pressure!AB37*1000000</f>
        <v>3691890.013085912</v>
      </c>
      <c r="D37" s="78">
        <f>Pressure!I37</f>
        <v>8.1256230789298584E-5</v>
      </c>
      <c r="E37" s="40">
        <f>Pressure!H37</f>
        <v>81.256230789298584</v>
      </c>
      <c r="F37" s="10">
        <f t="shared" si="1"/>
        <v>4.5</v>
      </c>
      <c r="G37" s="4">
        <f t="shared" si="0"/>
        <v>156454.53964659999</v>
      </c>
      <c r="H37" s="42">
        <f t="shared" si="2"/>
        <v>6.2809343129384363</v>
      </c>
      <c r="I37" s="10">
        <f t="shared" si="3"/>
        <v>1.1624440741163728</v>
      </c>
      <c r="J37" s="4">
        <f t="shared" si="4"/>
        <v>348.72051317807012</v>
      </c>
      <c r="K37" s="4">
        <f t="shared" si="5"/>
        <v>78.395870954109554</v>
      </c>
      <c r="L37" s="42">
        <f>Pressure!Q37</f>
        <v>6.655386144892853E-3</v>
      </c>
      <c r="M37" s="10">
        <f t="shared" si="6"/>
        <v>0.18281158595592123</v>
      </c>
      <c r="N37" s="10">
        <f t="shared" si="7"/>
        <v>2.5992897854448858</v>
      </c>
    </row>
    <row r="38" spans="3:14">
      <c r="C38" s="4">
        <f>Pressure!AB38*1000000</f>
        <v>3845390.3432481349</v>
      </c>
      <c r="D38" s="78">
        <f>Pressure!I38</f>
        <v>8.1256230789298584E-5</v>
      </c>
      <c r="E38" s="40">
        <f>Pressure!H38</f>
        <v>81.256230789298584</v>
      </c>
      <c r="F38" s="10">
        <f t="shared" si="1"/>
        <v>4.5</v>
      </c>
      <c r="G38" s="4">
        <f t="shared" si="0"/>
        <v>162959.56103293804</v>
      </c>
      <c r="H38" s="42">
        <f t="shared" si="2"/>
        <v>6.4815292158812685</v>
      </c>
      <c r="I38" s="10">
        <f t="shared" si="3"/>
        <v>1.1673582875623592</v>
      </c>
      <c r="J38" s="4">
        <f t="shared" si="4"/>
        <v>364.75501793680968</v>
      </c>
      <c r="K38" s="4">
        <f t="shared" si="5"/>
        <v>82.00058853846717</v>
      </c>
      <c r="L38" s="42">
        <f>Pressure!Q38</f>
        <v>7.1855514631596886E-3</v>
      </c>
      <c r="M38" s="10">
        <f t="shared" si="6"/>
        <v>0.18912999101455991</v>
      </c>
      <c r="N38" s="10">
        <f t="shared" si="7"/>
        <v>2.5992897854448858</v>
      </c>
    </row>
    <row r="39" spans="3:14">
      <c r="C39" s="4">
        <f>Pressure!AB39*1000000</f>
        <v>3978235.6667789943</v>
      </c>
      <c r="D39" s="78">
        <f>Pressure!I39</f>
        <v>8.1256230789298584E-5</v>
      </c>
      <c r="E39" s="40">
        <f>Pressure!H39</f>
        <v>81.256230789298584</v>
      </c>
      <c r="F39" s="10">
        <f t="shared" si="1"/>
        <v>4.5</v>
      </c>
      <c r="G39" s="4">
        <f t="shared" si="0"/>
        <v>168589.26664809842</v>
      </c>
      <c r="H39" s="42">
        <f t="shared" si="2"/>
        <v>6.6539739384183081</v>
      </c>
      <c r="I39" s="10">
        <f t="shared" si="3"/>
        <v>1.171305124829749</v>
      </c>
      <c r="J39" s="4">
        <f t="shared" si="4"/>
        <v>378.63191950490864</v>
      </c>
      <c r="K39" s="4">
        <f t="shared" si="5"/>
        <v>85.120255272898845</v>
      </c>
      <c r="L39" s="42">
        <f>Pressure!Q39</f>
        <v>7.7088718685779109E-3</v>
      </c>
      <c r="M39" s="10">
        <f t="shared" si="6"/>
        <v>0.19451477674230536</v>
      </c>
      <c r="N39" s="10">
        <f t="shared" si="7"/>
        <v>2.5992897854448858</v>
      </c>
    </row>
    <row r="40" spans="3:14">
      <c r="C40" s="4">
        <f>Pressure!AB40*1000000</f>
        <v>4093464.2578991791</v>
      </c>
      <c r="D40" s="78">
        <f>Pressure!I40</f>
        <v>8.1256230789298584E-5</v>
      </c>
      <c r="E40" s="40">
        <f>Pressure!H40</f>
        <v>81.256230789298584</v>
      </c>
      <c r="F40" s="10">
        <f t="shared" si="1"/>
        <v>4.5</v>
      </c>
      <c r="G40" s="4">
        <f t="shared" si="0"/>
        <v>173472.41216812594</v>
      </c>
      <c r="H40" s="42">
        <f t="shared" si="2"/>
        <v>6.8027161832163312</v>
      </c>
      <c r="I40" s="10">
        <f t="shared" si="3"/>
        <v>1.1745210995778823</v>
      </c>
      <c r="J40" s="4">
        <f t="shared" si="4"/>
        <v>390.66859324174578</v>
      </c>
      <c r="K40" s="4">
        <f t="shared" si="5"/>
        <v>87.826220323219687</v>
      </c>
      <c r="L40" s="42">
        <f>Pressure!Q40</f>
        <v>8.2265530704858526E-3</v>
      </c>
      <c r="M40" s="10">
        <f t="shared" ref="M40:M103" si="8">(J40+J39)/2*(L40-L39)</f>
        <v>0.19912620703354192</v>
      </c>
      <c r="N40" s="10">
        <f t="shared" si="7"/>
        <v>2.5992897854448858</v>
      </c>
    </row>
    <row r="41" spans="3:14">
      <c r="C41" s="4">
        <f>Pressure!AB41*1000000</f>
        <v>4193605.7720055901</v>
      </c>
      <c r="D41" s="78">
        <f>Pressure!I41</f>
        <v>8.1256230789298584E-5</v>
      </c>
      <c r="E41" s="40">
        <f>Pressure!H41</f>
        <v>81.256230789298584</v>
      </c>
      <c r="F41" s="10">
        <f t="shared" si="1"/>
        <v>4.5</v>
      </c>
      <c r="G41" s="4">
        <f t="shared" si="0"/>
        <v>177716.19907225858</v>
      </c>
      <c r="H41" s="42">
        <f t="shared" si="2"/>
        <v>6.9313756367806416</v>
      </c>
      <c r="I41" s="10">
        <f t="shared" si="3"/>
        <v>1.1771724640774592</v>
      </c>
      <c r="J41" s="4">
        <f t="shared" si="4"/>
        <v>401.12928464735813</v>
      </c>
      <c r="K41" s="4">
        <f t="shared" si="5"/>
        <v>90.177888729678997</v>
      </c>
      <c r="L41" s="42">
        <f>Pressure!Q41</f>
        <v>8.7395403982088674E-3</v>
      </c>
      <c r="M41" s="10">
        <f t="shared" si="8"/>
        <v>0.20309113873754273</v>
      </c>
      <c r="N41" s="10">
        <f t="shared" si="7"/>
        <v>2.5992897854448858</v>
      </c>
    </row>
    <row r="42" spans="3:14">
      <c r="C42" s="4">
        <f>Pressure!AB42*1000000</f>
        <v>4280782.9952982934</v>
      </c>
      <c r="D42" s="78">
        <f>Pressure!I42</f>
        <v>8.1256230789298584E-5</v>
      </c>
      <c r="E42" s="40">
        <f>Pressure!H42</f>
        <v>81.256230789298584</v>
      </c>
      <c r="F42" s="10">
        <f t="shared" si="1"/>
        <v>4.5</v>
      </c>
      <c r="G42" s="4">
        <f t="shared" si="0"/>
        <v>181410.58657827426</v>
      </c>
      <c r="H42" s="42">
        <f t="shared" si="2"/>
        <v>7.0429323006456146</v>
      </c>
      <c r="I42" s="10">
        <f t="shared" si="3"/>
        <v>1.1793795848869273</v>
      </c>
      <c r="J42" s="4">
        <f t="shared" si="4"/>
        <v>410.23573803585094</v>
      </c>
      <c r="K42" s="4">
        <f t="shared" si="5"/>
        <v>92.225110839407165</v>
      </c>
      <c r="L42" s="42">
        <f>Pressure!Q42</f>
        <v>9.2485877962660071E-3</v>
      </c>
      <c r="M42" s="10">
        <f t="shared" si="8"/>
        <v>0.20651162683572985</v>
      </c>
      <c r="N42" s="10">
        <f t="shared" si="7"/>
        <v>2.5992897854448858</v>
      </c>
    </row>
    <row r="43" spans="3:14">
      <c r="C43" s="4">
        <f>Pressure!AB43*1000000</f>
        <v>4356788.6799675794</v>
      </c>
      <c r="D43" s="78">
        <f>Pressure!I43</f>
        <v>8.1256230789298584E-5</v>
      </c>
      <c r="E43" s="40">
        <f>Pressure!H43</f>
        <v>81.256230789298584</v>
      </c>
      <c r="F43" s="10">
        <f t="shared" si="1"/>
        <v>4.5</v>
      </c>
      <c r="G43" s="4">
        <f t="shared" si="0"/>
        <v>184631.54775623695</v>
      </c>
      <c r="H43" s="42">
        <f t="shared" si="2"/>
        <v>7.1398626069353588</v>
      </c>
      <c r="I43" s="10">
        <f t="shared" si="3"/>
        <v>1.18123179501529</v>
      </c>
      <c r="J43" s="4">
        <f t="shared" si="4"/>
        <v>418.17522266909543</v>
      </c>
      <c r="K43" s="4">
        <f t="shared" si="5"/>
        <v>94.009986661817237</v>
      </c>
      <c r="L43" s="42">
        <f>Pressure!Q43</f>
        <v>9.7543050395444888E-3</v>
      </c>
      <c r="M43" s="10">
        <f t="shared" si="8"/>
        <v>0.20947085367469204</v>
      </c>
      <c r="N43" s="10">
        <f t="shared" si="7"/>
        <v>2.5992897854448858</v>
      </c>
    </row>
    <row r="44" spans="3:14">
      <c r="C44" s="4">
        <f>Pressure!AB44*1000000</f>
        <v>4423144.8222616967</v>
      </c>
      <c r="D44" s="78">
        <f>Pressure!I44</f>
        <v>8.1256230789298584E-5</v>
      </c>
      <c r="E44" s="40">
        <f>Pressure!H44</f>
        <v>81.256230789298584</v>
      </c>
      <c r="F44" s="10">
        <f t="shared" si="1"/>
        <v>4.5</v>
      </c>
      <c r="G44" s="4">
        <f t="shared" si="0"/>
        <v>187443.5816084244</v>
      </c>
      <c r="H44" s="42">
        <f t="shared" si="2"/>
        <v>7.2242403986991022</v>
      </c>
      <c r="I44" s="10">
        <f t="shared" si="3"/>
        <v>1.1827968059002822</v>
      </c>
      <c r="J44" s="4">
        <f t="shared" si="4"/>
        <v>425.10672488972364</v>
      </c>
      <c r="K44" s="4">
        <f t="shared" si="5"/>
        <v>95.568257922243518</v>
      </c>
      <c r="L44" s="42">
        <f>Pressure!Q44</f>
        <v>1.0257191050367084E-2</v>
      </c>
      <c r="M44" s="10">
        <f t="shared" si="8"/>
        <v>0.21203734730328186</v>
      </c>
      <c r="N44" s="10">
        <f t="shared" si="7"/>
        <v>2.5992897854448858</v>
      </c>
    </row>
    <row r="45" spans="3:14">
      <c r="C45" s="4">
        <f>Pressure!AB45*1000000</f>
        <v>4481149.2131734891</v>
      </c>
      <c r="D45" s="78">
        <f>Pressure!I45</f>
        <v>8.1256230789298584E-5</v>
      </c>
      <c r="E45" s="40">
        <f>Pressure!H45</f>
        <v>81.256230789298584</v>
      </c>
      <c r="F45" s="10">
        <f t="shared" si="1"/>
        <v>4.5</v>
      </c>
      <c r="G45" s="4">
        <f t="shared" si="0"/>
        <v>189901.68578959431</v>
      </c>
      <c r="H45" s="42">
        <f t="shared" si="2"/>
        <v>7.297813505242762</v>
      </c>
      <c r="I45" s="10">
        <f t="shared" si="3"/>
        <v>1.1841268749686906</v>
      </c>
      <c r="J45" s="4">
        <f t="shared" si="4"/>
        <v>431.16581076348047</v>
      </c>
      <c r="K45" s="4">
        <f t="shared" si="5"/>
        <v>96.930401232741445</v>
      </c>
      <c r="L45" s="42">
        <f>Pressure!Q45</f>
        <v>1.0757658028359783E-2</v>
      </c>
      <c r="M45" s="10">
        <f t="shared" si="8"/>
        <v>0.21426806412825222</v>
      </c>
      <c r="N45" s="10">
        <f t="shared" si="7"/>
        <v>2.5992897854448858</v>
      </c>
    </row>
    <row r="46" spans="3:14">
      <c r="C46" s="4">
        <f>Pressure!AB46*1000000</f>
        <v>4531912.5399681926</v>
      </c>
      <c r="D46" s="78">
        <f>Pressure!I46</f>
        <v>8.1256230789298584E-5</v>
      </c>
      <c r="E46" s="40">
        <f>Pressure!H46</f>
        <v>81.256230789298584</v>
      </c>
      <c r="F46" s="10">
        <f t="shared" si="1"/>
        <v>4.5</v>
      </c>
      <c r="G46" s="4">
        <f t="shared" si="0"/>
        <v>192052.92889175724</v>
      </c>
      <c r="H46" s="42">
        <f t="shared" si="2"/>
        <v>7.3620628999241493</v>
      </c>
      <c r="I46" s="10">
        <f t="shared" si="3"/>
        <v>1.1852629657566074</v>
      </c>
      <c r="J46" s="4">
        <f t="shared" si="4"/>
        <v>436.46850167104333</v>
      </c>
      <c r="K46" s="4">
        <f t="shared" si="5"/>
        <v>98.122499364022147</v>
      </c>
      <c r="L46" s="42">
        <f>Pressure!Q46</f>
        <v>1.1256049321341333E-2</v>
      </c>
      <c r="M46" s="10">
        <f t="shared" si="8"/>
        <v>0.21621069340470001</v>
      </c>
      <c r="N46" s="10">
        <f t="shared" si="7"/>
        <v>2.5992897854448858</v>
      </c>
    </row>
    <row r="47" spans="3:14">
      <c r="C47" s="4">
        <f>Pressure!AB47*1000000</f>
        <v>4576388.3281061612</v>
      </c>
      <c r="D47" s="78">
        <f>Pressure!I47</f>
        <v>8.1256230789298584E-5</v>
      </c>
      <c r="E47" s="40">
        <f>Pressure!H47</f>
        <v>81.256230789298584</v>
      </c>
      <c r="F47" s="10">
        <f t="shared" si="1"/>
        <v>4.5</v>
      </c>
      <c r="G47" s="4">
        <f t="shared" si="0"/>
        <v>193937.71931993397</v>
      </c>
      <c r="H47" s="42">
        <f t="shared" si="2"/>
        <v>7.4182491332278531</v>
      </c>
      <c r="I47" s="10">
        <f t="shared" si="3"/>
        <v>1.1862376257747975</v>
      </c>
      <c r="J47" s="4">
        <f t="shared" si="4"/>
        <v>441.11440201401507</v>
      </c>
      <c r="K47" s="4">
        <f t="shared" si="5"/>
        <v>99.166944385147943</v>
      </c>
      <c r="L47" s="42">
        <f>Pressure!Q47</f>
        <v>1.1752652919476391E-2</v>
      </c>
      <c r="M47" s="10">
        <f t="shared" si="8"/>
        <v>0.21790541381590639</v>
      </c>
      <c r="N47" s="10">
        <f t="shared" si="7"/>
        <v>2.5992897854448858</v>
      </c>
    </row>
    <row r="48" spans="3:14">
      <c r="C48" s="4">
        <f>Pressure!AB48*1000000</f>
        <v>4615397.3625720013</v>
      </c>
      <c r="D48" s="78">
        <f>Pressure!I48</f>
        <v>8.1256230789298584E-5</v>
      </c>
      <c r="E48" s="40">
        <f>Pressure!H48</f>
        <v>81.256230789298584</v>
      </c>
      <c r="F48" s="10">
        <f t="shared" si="1"/>
        <v>4.5</v>
      </c>
      <c r="G48" s="4">
        <f t="shared" si="0"/>
        <v>195590.84021675884</v>
      </c>
      <c r="H48" s="42">
        <f t="shared" si="2"/>
        <v>7.4674492785348159</v>
      </c>
      <c r="I48" s="10">
        <f t="shared" si="3"/>
        <v>1.1870770222123537</v>
      </c>
      <c r="J48" s="4">
        <f t="shared" si="4"/>
        <v>445.1892502447343</v>
      </c>
      <c r="K48" s="4">
        <f t="shared" si="5"/>
        <v>100.08301116063448</v>
      </c>
      <c r="L48" s="42">
        <f>Pressure!Q48</f>
        <v>1.2247711818283298E-2</v>
      </c>
      <c r="M48" s="10">
        <f t="shared" si="8"/>
        <v>0.21938625504787815</v>
      </c>
      <c r="N48" s="10">
        <f t="shared" si="7"/>
        <v>2.5992897854448858</v>
      </c>
    </row>
    <row r="49" spans="3:14">
      <c r="C49" s="4">
        <f>Pressure!AB49*1000000</f>
        <v>4649647.7874621293</v>
      </c>
      <c r="D49" s="78">
        <f>Pressure!I49</f>
        <v>8.1256230789298584E-5</v>
      </c>
      <c r="E49" s="40">
        <f>Pressure!H49</f>
        <v>81.256230789298584</v>
      </c>
      <c r="F49" s="10">
        <f t="shared" si="1"/>
        <v>4.5</v>
      </c>
      <c r="G49" s="4">
        <f t="shared" si="0"/>
        <v>197042.30124075786</v>
      </c>
      <c r="H49" s="42">
        <f t="shared" si="2"/>
        <v>7.5105866771890355</v>
      </c>
      <c r="I49" s="10">
        <f t="shared" si="3"/>
        <v>1.1878024107643299</v>
      </c>
      <c r="J49" s="4">
        <f t="shared" si="4"/>
        <v>448.76701845089519</v>
      </c>
      <c r="K49" s="4">
        <f t="shared" si="5"/>
        <v>100.88732935814379</v>
      </c>
      <c r="L49" s="42">
        <f>Pressure!Q49</f>
        <v>1.2741432096047563E-2</v>
      </c>
      <c r="M49" s="10">
        <f t="shared" si="8"/>
        <v>0.22068216864475573</v>
      </c>
      <c r="N49" s="10">
        <f t="shared" si="7"/>
        <v>2.5992897854448858</v>
      </c>
    </row>
    <row r="50" spans="3:14">
      <c r="C50" s="4">
        <f>Pressure!AB50*1000000</f>
        <v>4679751.7775037885</v>
      </c>
      <c r="D50" s="78">
        <f>Pressure!I50</f>
        <v>8.1256230789298584E-5</v>
      </c>
      <c r="E50" s="40">
        <f>Pressure!H50</f>
        <v>81.256230789298584</v>
      </c>
      <c r="F50" s="10">
        <f t="shared" si="1"/>
        <v>4.5</v>
      </c>
      <c r="G50" s="4">
        <f t="shared" si="0"/>
        <v>198318.04507028672</v>
      </c>
      <c r="H50" s="42">
        <f t="shared" si="2"/>
        <v>7.5484551319363256</v>
      </c>
      <c r="I50" s="10">
        <f t="shared" si="3"/>
        <v>1.1884312144449392</v>
      </c>
      <c r="J50" s="4">
        <f t="shared" si="4"/>
        <v>451.91165384724843</v>
      </c>
      <c r="K50" s="4">
        <f t="shared" si="5"/>
        <v>101.59427495329537</v>
      </c>
      <c r="L50" s="42">
        <f>Pressure!Q50</f>
        <v>1.3233989292713522E-2</v>
      </c>
      <c r="M50" s="10">
        <f t="shared" si="8"/>
        <v>0.22181788096199576</v>
      </c>
      <c r="N50" s="10">
        <f t="shared" si="7"/>
        <v>2.5992897854448858</v>
      </c>
    </row>
    <row r="51" spans="3:14">
      <c r="C51" s="4">
        <f>Pressure!AB51*1000000</f>
        <v>4706239.458948019</v>
      </c>
      <c r="D51" s="78">
        <f>Pressure!I51</f>
        <v>8.1256230789298584E-5</v>
      </c>
      <c r="E51" s="40">
        <f>Pressure!H51</f>
        <v>81.256230789298584</v>
      </c>
      <c r="F51" s="10">
        <f t="shared" si="1"/>
        <v>4.5</v>
      </c>
      <c r="G51" s="4">
        <f t="shared" si="0"/>
        <v>199440.53734171789</v>
      </c>
      <c r="H51" s="42">
        <f t="shared" si="2"/>
        <v>7.5817387603510422</v>
      </c>
      <c r="I51" s="10">
        <f t="shared" si="3"/>
        <v>1.1889778287505146</v>
      </c>
      <c r="J51" s="4">
        <f t="shared" si="4"/>
        <v>454.67853293940829</v>
      </c>
      <c r="K51" s="4">
        <f t="shared" si="5"/>
        <v>102.21629714028333</v>
      </c>
      <c r="L51" s="42">
        <f>Pressure!Q51</f>
        <v>1.3725533506141557E-2</v>
      </c>
      <c r="M51" s="10">
        <f t="shared" si="8"/>
        <v>0.22281458013281155</v>
      </c>
      <c r="N51" s="10">
        <f t="shared" si="7"/>
        <v>2.5992897854448858</v>
      </c>
    </row>
    <row r="52" spans="3:14">
      <c r="C52" s="4">
        <f>Pressure!AB52*1000000</f>
        <v>4729570.6010770844</v>
      </c>
      <c r="D52" s="78">
        <f>Pressure!I52</f>
        <v>8.1256230789298584E-5</v>
      </c>
      <c r="E52" s="40">
        <f>Pressure!H52</f>
        <v>81.256230789298584</v>
      </c>
      <c r="F52" s="10">
        <f t="shared" si="1"/>
        <v>4.5</v>
      </c>
      <c r="G52" s="4">
        <f t="shared" si="0"/>
        <v>200429.26211095371</v>
      </c>
      <c r="H52" s="42">
        <f t="shared" si="2"/>
        <v>7.6110284134206498</v>
      </c>
      <c r="I52" s="10">
        <f t="shared" si="3"/>
        <v>1.1894542313836891</v>
      </c>
      <c r="J52" s="4">
        <f t="shared" si="4"/>
        <v>457.11568280807614</v>
      </c>
      <c r="K52" s="4">
        <f t="shared" si="5"/>
        <v>102.76419288882607</v>
      </c>
      <c r="L52" s="42">
        <f>Pressure!Q52</f>
        <v>1.421619350572296E-2</v>
      </c>
      <c r="M52" s="10">
        <f t="shared" si="8"/>
        <v>0.22369047475849319</v>
      </c>
      <c r="N52" s="10">
        <f t="shared" si="7"/>
        <v>2.5992897854448858</v>
      </c>
    </row>
    <row r="53" spans="3:14">
      <c r="C53" s="4">
        <f>Pressure!AB53*1000000</f>
        <v>4750144.4847592236</v>
      </c>
      <c r="D53" s="78">
        <f>Pressure!I53</f>
        <v>8.1256230789298584E-5</v>
      </c>
      <c r="E53" s="40">
        <f>Pressure!H53</f>
        <v>81.256230789298584</v>
      </c>
      <c r="F53" s="10">
        <f t="shared" si="1"/>
        <v>4.5</v>
      </c>
      <c r="G53" s="4">
        <f t="shared" si="0"/>
        <v>201301.14006203634</v>
      </c>
      <c r="H53" s="42">
        <f t="shared" si="2"/>
        <v>7.6368353457660803</v>
      </c>
      <c r="I53" s="10">
        <f t="shared" si="3"/>
        <v>1.1898704501284769</v>
      </c>
      <c r="J53" s="4">
        <f t="shared" si="4"/>
        <v>459.2648119692862</v>
      </c>
      <c r="K53" s="4">
        <f t="shared" si="5"/>
        <v>103.24733869189474</v>
      </c>
      <c r="L53" s="42">
        <f>Pressure!Q53</f>
        <v>1.4706080083315238E-2</v>
      </c>
      <c r="M53" s="10">
        <f t="shared" si="8"/>
        <v>0.22446125217940022</v>
      </c>
      <c r="N53" s="10">
        <f t="shared" si="7"/>
        <v>2.5992897854448858</v>
      </c>
    </row>
    <row r="54" spans="3:14">
      <c r="C54" s="4">
        <f>Pressure!AB54*1000000</f>
        <v>4768308.2687603338</v>
      </c>
      <c r="D54" s="78">
        <f>Pressure!I54</f>
        <v>8.1256230789298584E-5</v>
      </c>
      <c r="E54" s="40">
        <f>Pressure!H54</f>
        <v>81.256230789298584</v>
      </c>
      <c r="F54" s="10">
        <f t="shared" si="1"/>
        <v>4.5</v>
      </c>
      <c r="G54" s="4">
        <f t="shared" si="0"/>
        <v>202070.88305385385</v>
      </c>
      <c r="H54" s="42">
        <f t="shared" si="2"/>
        <v>7.6596026652470748</v>
      </c>
      <c r="I54" s="10">
        <f t="shared" si="3"/>
        <v>1.1902349262424656</v>
      </c>
      <c r="J54" s="4">
        <f t="shared" si="4"/>
        <v>461.1621843117087</v>
      </c>
      <c r="K54" s="4">
        <f t="shared" si="5"/>
        <v>103.67388703558939</v>
      </c>
      <c r="L54" s="42">
        <f>Pressure!Q54</f>
        <v>1.5195288805200977E-2</v>
      </c>
      <c r="M54" s="10">
        <f t="shared" si="8"/>
        <v>0.22514045721987738</v>
      </c>
      <c r="N54" s="10">
        <f t="shared" si="7"/>
        <v>2.5992897854448858</v>
      </c>
    </row>
    <row r="55" spans="3:14">
      <c r="C55" s="4">
        <f>Pressure!AB55*1000000</f>
        <v>4784364.1095926911</v>
      </c>
      <c r="D55" s="78">
        <f>Pressure!I55</f>
        <v>8.1256230789298584E-5</v>
      </c>
      <c r="E55" s="40">
        <f>Pressure!H55</f>
        <v>81.256230789298584</v>
      </c>
      <c r="F55" s="10">
        <f t="shared" si="1"/>
        <v>4.5</v>
      </c>
      <c r="G55" s="4">
        <f t="shared" si="0"/>
        <v>202751.29584436541</v>
      </c>
      <c r="H55" s="42">
        <f t="shared" si="2"/>
        <v>7.6797149727044669</v>
      </c>
      <c r="I55" s="10">
        <f t="shared" si="3"/>
        <v>1.1905547998389621</v>
      </c>
      <c r="J55" s="4">
        <f t="shared" si="4"/>
        <v>462.83936282956535</v>
      </c>
      <c r="K55" s="4">
        <f t="shared" si="5"/>
        <v>104.0509335977621</v>
      </c>
      <c r="L55" s="42">
        <f>Pressure!Q55</f>
        <v>1.5683902288574979E-2</v>
      </c>
      <c r="M55" s="10">
        <f t="shared" si="8"/>
        <v>0.22573980729583293</v>
      </c>
      <c r="N55" s="10">
        <f t="shared" si="7"/>
        <v>2.5992897854448858</v>
      </c>
    </row>
    <row r="56" spans="3:14">
      <c r="C56" s="4">
        <f>Pressure!AB56*1000000</f>
        <v>4798575.240867734</v>
      </c>
      <c r="D56" s="78">
        <f>Pressure!I56</f>
        <v>8.1256230789298584E-5</v>
      </c>
      <c r="E56" s="40">
        <f>Pressure!H56</f>
        <v>81.256230789298584</v>
      </c>
      <c r="F56" s="10">
        <f t="shared" si="1"/>
        <v>4.5</v>
      </c>
      <c r="G56" s="4">
        <f t="shared" si="0"/>
        <v>203353.53372079547</v>
      </c>
      <c r="H56" s="42">
        <f t="shared" si="2"/>
        <v>7.6975065151415585</v>
      </c>
      <c r="I56" s="10">
        <f t="shared" si="3"/>
        <v>1.1908361362909412</v>
      </c>
      <c r="J56" s="4">
        <f t="shared" si="4"/>
        <v>464.32384466628804</v>
      </c>
      <c r="K56" s="4">
        <f t="shared" si="5"/>
        <v>104.38466001220449</v>
      </c>
      <c r="L56" s="42">
        <f>Pressure!Q56</f>
        <v>1.6171992096911249E-2</v>
      </c>
      <c r="M56" s="10">
        <f t="shared" si="8"/>
        <v>0.22626945612154623</v>
      </c>
      <c r="N56" s="10">
        <f t="shared" si="7"/>
        <v>2.5992897854448858</v>
      </c>
    </row>
    <row r="57" spans="3:14">
      <c r="C57" s="4">
        <f>Pressure!AB57*1000000</f>
        <v>4811171.1794414474</v>
      </c>
      <c r="D57" s="78">
        <f>Pressure!I57</f>
        <v>8.1256230789298584E-5</v>
      </c>
      <c r="E57" s="40">
        <f>Pressure!H57</f>
        <v>81.256230789298584</v>
      </c>
      <c r="F57" s="10">
        <f t="shared" si="1"/>
        <v>4.5</v>
      </c>
      <c r="G57" s="4">
        <f t="shared" si="0"/>
        <v>203887.32312513364</v>
      </c>
      <c r="H57" s="42">
        <f t="shared" si="2"/>
        <v>7.7132681094226374</v>
      </c>
      <c r="I57" s="10">
        <f t="shared" si="3"/>
        <v>1.1910841075251222</v>
      </c>
      <c r="J57" s="4">
        <f t="shared" si="4"/>
        <v>465.63960494372549</v>
      </c>
      <c r="K57" s="4">
        <f t="shared" si="5"/>
        <v>104.680456126911</v>
      </c>
      <c r="L57" s="42">
        <f>Pressure!Q57</f>
        <v>1.6659620327126621E-2</v>
      </c>
      <c r="M57" s="10">
        <f t="shared" si="8"/>
        <v>0.22673821554915632</v>
      </c>
      <c r="N57" s="10">
        <f t="shared" si="7"/>
        <v>2.5992897854448858</v>
      </c>
    </row>
    <row r="58" spans="3:14">
      <c r="C58" s="4">
        <f>Pressure!AB58*1000000</f>
        <v>4822352.1952795601</v>
      </c>
      <c r="D58" s="78">
        <f>Pressure!I58</f>
        <v>8.1256230789298584E-5</v>
      </c>
      <c r="E58" s="40">
        <f>Pressure!H58</f>
        <v>81.256230789298584</v>
      </c>
      <c r="F58" s="10">
        <f t="shared" si="1"/>
        <v>4.5</v>
      </c>
      <c r="G58" s="4">
        <f t="shared" si="0"/>
        <v>204361.15107762758</v>
      </c>
      <c r="H58" s="42">
        <f t="shared" si="2"/>
        <v>7.7272530428115038</v>
      </c>
      <c r="I58" s="10">
        <f t="shared" si="3"/>
        <v>1.1913031384392003</v>
      </c>
      <c r="J58" s="4">
        <f t="shared" si="4"/>
        <v>466.80756368019399</v>
      </c>
      <c r="K58" s="4">
        <f t="shared" si="5"/>
        <v>104.94302497194236</v>
      </c>
      <c r="L58" s="42">
        <f>Pressure!Q58</f>
        <v>1.7146840945497063E-2</v>
      </c>
      <c r="M58" s="10">
        <f t="shared" si="8"/>
        <v>0.22715374304735675</v>
      </c>
      <c r="N58" s="10">
        <f t="shared" si="7"/>
        <v>2.5992897854448858</v>
      </c>
    </row>
    <row r="59" spans="3:14">
      <c r="C59" s="4">
        <f>Pressure!AB59*1000000</f>
        <v>4832293.1579045346</v>
      </c>
      <c r="D59" s="78">
        <f>Pressure!I59</f>
        <v>8.1256230789298584E-5</v>
      </c>
      <c r="E59" s="40">
        <f>Pressure!H59</f>
        <v>81.256230789298584</v>
      </c>
      <c r="F59" s="10">
        <f t="shared" si="1"/>
        <v>4.5</v>
      </c>
      <c r="G59" s="4">
        <f t="shared" si="0"/>
        <v>204782.42818112244</v>
      </c>
      <c r="H59" s="42">
        <f t="shared" si="2"/>
        <v>7.7396821173485657</v>
      </c>
      <c r="I59" s="10">
        <f t="shared" si="3"/>
        <v>1.1914970260815083</v>
      </c>
      <c r="J59" s="4">
        <f t="shared" si="4"/>
        <v>467.84598758682762</v>
      </c>
      <c r="K59" s="4">
        <f t="shared" si="5"/>
        <v>105.17647308727747</v>
      </c>
      <c r="L59" s="42">
        <f>Pressure!Q59</f>
        <v>1.7633700917256964E-2</v>
      </c>
      <c r="M59" s="10">
        <f t="shared" si="8"/>
        <v>0.22752270078757664</v>
      </c>
      <c r="N59" s="10">
        <f t="shared" si="7"/>
        <v>2.5992897854448858</v>
      </c>
    </row>
    <row r="60" spans="3:14">
      <c r="C60" s="4">
        <f>Pressure!AB60*1000000</f>
        <v>4841146.853030053</v>
      </c>
      <c r="D60" s="78">
        <f>Pressure!I60</f>
        <v>8.1256230789298584E-5</v>
      </c>
      <c r="E60" s="40">
        <f>Pressure!H60</f>
        <v>81.256230789298584</v>
      </c>
      <c r="F60" s="10">
        <f t="shared" si="1"/>
        <v>4.5</v>
      </c>
      <c r="G60" s="4">
        <f t="shared" si="0"/>
        <v>205157.62917306004</v>
      </c>
      <c r="H60" s="42">
        <f t="shared" si="2"/>
        <v>7.7507479742748187</v>
      </c>
      <c r="I60" s="10">
        <f t="shared" si="3"/>
        <v>1.1916690373586001</v>
      </c>
      <c r="J60" s="4">
        <f t="shared" si="4"/>
        <v>468.7708365201982</v>
      </c>
      <c r="K60" s="4">
        <f t="shared" si="5"/>
        <v>105.38438840883913</v>
      </c>
      <c r="L60" s="42">
        <f>Pressure!Q60</f>
        <v>1.8120241165650731E-2</v>
      </c>
      <c r="M60" s="10">
        <f t="shared" si="8"/>
        <v>0.22785089112540721</v>
      </c>
      <c r="N60" s="10">
        <f t="shared" si="7"/>
        <v>2.5992897854448858</v>
      </c>
    </row>
    <row r="61" spans="3:14">
      <c r="C61" s="4">
        <f>Pressure!AB61*1000000</f>
        <v>4849046.8474601489</v>
      </c>
      <c r="D61" s="78">
        <f>Pressure!I61</f>
        <v>8.1256230789298584E-5</v>
      </c>
      <c r="E61" s="40">
        <f>Pressure!H61</f>
        <v>81.256230789298584</v>
      </c>
      <c r="F61" s="10">
        <f t="shared" si="1"/>
        <v>4.5</v>
      </c>
      <c r="G61" s="4">
        <f t="shared" si="0"/>
        <v>205492.41433388292</v>
      </c>
      <c r="H61" s="42">
        <f t="shared" si="2"/>
        <v>7.7606188103841784</v>
      </c>
      <c r="I61" s="10">
        <f t="shared" si="3"/>
        <v>1.1918219896669906</v>
      </c>
      <c r="J61" s="4">
        <f t="shared" si="4"/>
        <v>469.59606274707022</v>
      </c>
      <c r="K61" s="4">
        <f t="shared" si="5"/>
        <v>105.56990754621425</v>
      </c>
      <c r="L61" s="42">
        <f>Pressure!Q61</f>
        <v>1.8606497389155249E-2</v>
      </c>
      <c r="M61" s="10">
        <f t="shared" si="8"/>
        <v>0.22814337234967313</v>
      </c>
      <c r="N61" s="10">
        <f t="shared" si="7"/>
        <v>2.5992897854448858</v>
      </c>
    </row>
    <row r="62" spans="3:14">
      <c r="C62" s="4">
        <f>Pressure!AB62*1000000</f>
        <v>4856109.9676973764</v>
      </c>
      <c r="D62" s="78">
        <f>Pressure!I62</f>
        <v>8.1256230789298584E-5</v>
      </c>
      <c r="E62" s="40">
        <f>Pressure!H62</f>
        <v>81.256230789298584</v>
      </c>
      <c r="F62" s="10">
        <f t="shared" si="1"/>
        <v>4.5</v>
      </c>
      <c r="G62" s="4">
        <f t="shared" si="0"/>
        <v>205791.73452523942</v>
      </c>
      <c r="H62" s="42">
        <f t="shared" si="2"/>
        <v>7.7694415787775819</v>
      </c>
      <c r="I62" s="10">
        <f t="shared" si="3"/>
        <v>1.1919583178335909</v>
      </c>
      <c r="J62" s="4">
        <f t="shared" si="4"/>
        <v>470.33386985755453</v>
      </c>
      <c r="K62" s="4">
        <f t="shared" si="5"/>
        <v>105.73577398892913</v>
      </c>
      <c r="L62" s="42">
        <f>Pressure!Q62</f>
        <v>1.9092500760112149E-2</v>
      </c>
      <c r="M62" s="10">
        <f t="shared" si="8"/>
        <v>0.22840455785456945</v>
      </c>
      <c r="N62" s="10">
        <f t="shared" si="7"/>
        <v>2.5992897854448858</v>
      </c>
    </row>
    <row r="63" spans="3:14">
      <c r="C63" s="4">
        <f>Pressure!AB63*1000000</f>
        <v>4862438.4473729627</v>
      </c>
      <c r="D63" s="78">
        <f>Pressure!I63</f>
        <v>8.1256230789298584E-5</v>
      </c>
      <c r="E63" s="40">
        <f>Pressure!H63</f>
        <v>81.256230789298584</v>
      </c>
      <c r="F63" s="10">
        <f t="shared" si="1"/>
        <v>4.5</v>
      </c>
      <c r="G63" s="4">
        <f t="shared" si="0"/>
        <v>206059.92219356031</v>
      </c>
      <c r="H63" s="42">
        <f t="shared" si="2"/>
        <v>7.7773447509039784</v>
      </c>
      <c r="I63" s="10">
        <f t="shared" si="3"/>
        <v>1.1920801299945336</v>
      </c>
      <c r="J63" s="4">
        <f t="shared" si="4"/>
        <v>470.99493708370653</v>
      </c>
      <c r="K63" s="4">
        <f t="shared" si="5"/>
        <v>105.88438853552145</v>
      </c>
      <c r="L63" s="42">
        <f>Pressure!Q63</f>
        <v>1.9578278523711933E-2</v>
      </c>
      <c r="M63" s="10">
        <f t="shared" si="8"/>
        <v>0.22863830132398924</v>
      </c>
      <c r="N63" s="10">
        <f t="shared" si="7"/>
        <v>2.5992897854448858</v>
      </c>
    </row>
    <row r="64" spans="3:14">
      <c r="C64" s="4">
        <f>Pressure!AB64*1000000</f>
        <v>4868121.7900954923</v>
      </c>
      <c r="D64" s="78">
        <f>Pressure!I64</f>
        <v>8.1256230789298584E-5</v>
      </c>
      <c r="E64" s="40">
        <f>Pressure!H64</f>
        <v>81.256230789298584</v>
      </c>
      <c r="F64" s="10">
        <f t="shared" si="1"/>
        <v>4.5</v>
      </c>
      <c r="G64" s="4">
        <f t="shared" si="0"/>
        <v>206300.770313671</v>
      </c>
      <c r="H64" s="42">
        <f t="shared" si="2"/>
        <v>7.7844407041417698</v>
      </c>
      <c r="I64" s="10">
        <f t="shared" si="3"/>
        <v>1.192189254473248</v>
      </c>
      <c r="J64" s="4">
        <f t="shared" si="4"/>
        <v>471.58861389100491</v>
      </c>
      <c r="K64" s="4">
        <f t="shared" si="5"/>
        <v>106.0178530396576</v>
      </c>
      <c r="L64" s="42">
        <f>Pressure!Q64</f>
        <v>2.0063854512873083E-2</v>
      </c>
      <c r="M64" s="10">
        <f t="shared" si="8"/>
        <v>0.22884797006578775</v>
      </c>
      <c r="N64" s="10">
        <f t="shared" si="7"/>
        <v>2.5992897854448858</v>
      </c>
    </row>
    <row r="65" spans="3:14">
      <c r="C65" s="4">
        <f>Pressure!AB65*1000000</f>
        <v>4873238.3872536439</v>
      </c>
      <c r="D65" s="78">
        <f>Pressure!I65</f>
        <v>8.1256230789298584E-5</v>
      </c>
      <c r="E65" s="40">
        <f>Pressure!H65</f>
        <v>81.256230789298584</v>
      </c>
      <c r="F65" s="10">
        <f t="shared" si="1"/>
        <v>4.5</v>
      </c>
      <c r="G65" s="4">
        <f t="shared" si="0"/>
        <v>206517.60094787145</v>
      </c>
      <c r="H65" s="42">
        <f t="shared" si="2"/>
        <v>7.7908277888672002</v>
      </c>
      <c r="I65" s="10">
        <f t="shared" si="3"/>
        <v>1.1922872792860186</v>
      </c>
      <c r="J65" s="4">
        <f t="shared" si="4"/>
        <v>472.12308897255184</v>
      </c>
      <c r="K65" s="4">
        <f t="shared" si="5"/>
        <v>106.1380084017247</v>
      </c>
      <c r="L65" s="42">
        <f>Pressure!Q65</f>
        <v>2.0549249591849339E-2</v>
      </c>
      <c r="M65" s="10">
        <f t="shared" si="8"/>
        <v>0.22903650827113642</v>
      </c>
      <c r="N65" s="10">
        <f t="shared" si="7"/>
        <v>2.5992897854448858</v>
      </c>
    </row>
    <row r="66" spans="3:14">
      <c r="C66" s="4">
        <f>Pressure!AB66*1000000</f>
        <v>4877856.9244361883</v>
      </c>
      <c r="D66" s="78">
        <f>Pressure!I66</f>
        <v>8.1256230789298584E-5</v>
      </c>
      <c r="E66" s="40">
        <f>Pressure!H66</f>
        <v>81.256230789298584</v>
      </c>
      <c r="F66" s="10">
        <f t="shared" si="1"/>
        <v>4.5</v>
      </c>
      <c r="G66" s="4">
        <f t="shared" si="0"/>
        <v>206713.32484705982</v>
      </c>
      <c r="H66" s="42">
        <f t="shared" si="2"/>
        <v>7.7965921205080591</v>
      </c>
      <c r="I66" s="10">
        <f t="shared" si="3"/>
        <v>1.1923755855716611</v>
      </c>
      <c r="J66" s="4">
        <f t="shared" si="4"/>
        <v>472.60553716242646</v>
      </c>
      <c r="K66" s="4">
        <f t="shared" si="5"/>
        <v>106.24646759642697</v>
      </c>
      <c r="L66" s="42">
        <f>Pressure!Q66</f>
        <v>2.1034482039221206E-2</v>
      </c>
      <c r="M66" s="10">
        <f t="shared" si="8"/>
        <v>0.22920649168086871</v>
      </c>
      <c r="N66" s="10">
        <f t="shared" si="7"/>
        <v>2.5992897854448858</v>
      </c>
    </row>
    <row r="67" spans="3:14">
      <c r="C67" s="4">
        <f>Pressure!AB67*1000000</f>
        <v>4882037.6052055797</v>
      </c>
      <c r="D67" s="78">
        <f>Pressure!I67</f>
        <v>8.1256230789298584E-5</v>
      </c>
      <c r="E67" s="40">
        <f>Pressure!H67</f>
        <v>81.256230789298584</v>
      </c>
      <c r="F67" s="10">
        <f t="shared" si="1"/>
        <v>4.5</v>
      </c>
      <c r="G67" s="4">
        <f t="shared" si="0"/>
        <v>206890.49331168528</v>
      </c>
      <c r="H67" s="42">
        <f t="shared" si="2"/>
        <v>7.8018091350908758</v>
      </c>
      <c r="I67" s="10">
        <f t="shared" si="3"/>
        <v>1.192455375985271</v>
      </c>
      <c r="J67" s="4">
        <f t="shared" si="4"/>
        <v>473.04224726996006</v>
      </c>
      <c r="K67" s="4">
        <f t="shared" si="5"/>
        <v>106.34464441121354</v>
      </c>
      <c r="L67" s="42">
        <f>Pressure!Q67</f>
        <v>2.1519567879166146E-2</v>
      </c>
      <c r="M67" s="10">
        <f t="shared" si="8"/>
        <v>0.22936017490172772</v>
      </c>
      <c r="N67" s="10">
        <f t="shared" si="7"/>
        <v>2.5992897854448858</v>
      </c>
    </row>
    <row r="68" spans="3:14">
      <c r="C68" s="4">
        <f>Pressure!AB68*1000000</f>
        <v>4885833.2168274401</v>
      </c>
      <c r="D68" s="78">
        <f>Pressure!I68</f>
        <v>8.1256230789298584E-5</v>
      </c>
      <c r="E68" s="40">
        <f>Pressure!H68</f>
        <v>81.256230789298584</v>
      </c>
      <c r="F68" s="10">
        <f t="shared" si="1"/>
        <v>4.5</v>
      </c>
      <c r="G68" s="4">
        <f t="shared" si="0"/>
        <v>207051.34335512388</v>
      </c>
      <c r="H68" s="42">
        <f t="shared" si="2"/>
        <v>7.8065449409965098</v>
      </c>
      <c r="I68" s="10">
        <f t="shared" si="3"/>
        <v>1.1925276988960984</v>
      </c>
      <c r="J68" s="4">
        <f t="shared" si="4"/>
        <v>473.43873340486755</v>
      </c>
      <c r="K68" s="4">
        <f t="shared" si="5"/>
        <v>106.43377847328527</v>
      </c>
      <c r="L68" s="42">
        <f>Pressure!Q68</f>
        <v>2.2004521168467038E-2</v>
      </c>
      <c r="M68" s="10">
        <f t="shared" si="8"/>
        <v>0.22949953241949583</v>
      </c>
      <c r="N68" s="10">
        <f t="shared" si="7"/>
        <v>2.5992897854448858</v>
      </c>
    </row>
    <row r="69" spans="3:14">
      <c r="C69" s="4">
        <f>Pressure!AB69*1000000</f>
        <v>4889290.0590603258</v>
      </c>
      <c r="D69" s="78">
        <f>Pressure!I69</f>
        <v>8.1256230789298584E-5</v>
      </c>
      <c r="E69" s="40">
        <f>Pressure!H69</f>
        <v>81.256230789298584</v>
      </c>
      <c r="F69" s="10">
        <f t="shared" si="1"/>
        <v>4.5</v>
      </c>
      <c r="G69" s="4">
        <f t="shared" si="0"/>
        <v>207197.83706383678</v>
      </c>
      <c r="H69" s="42">
        <f t="shared" si="2"/>
        <v>7.8108574947943099</v>
      </c>
      <c r="I69" s="10">
        <f t="shared" si="3"/>
        <v>1.1925934690724351</v>
      </c>
      <c r="J69" s="4">
        <f t="shared" si="4"/>
        <v>473.79983199778155</v>
      </c>
      <c r="K69" s="4">
        <f t="shared" si="5"/>
        <v>106.51495706078448</v>
      </c>
      <c r="L69" s="42">
        <f>Pressure!Q69</f>
        <v>2.2489354245542457E-2</v>
      </c>
      <c r="M69" s="10">
        <f t="shared" si="8"/>
        <v>0.22962629419433617</v>
      </c>
      <c r="N69" s="10">
        <f t="shared" si="7"/>
        <v>2.5992897854448858</v>
      </c>
    </row>
    <row r="70" spans="3:14">
      <c r="C70" s="4">
        <f>Pressure!AB70*1000000</f>
        <v>4892448.7541607674</v>
      </c>
      <c r="D70" s="78">
        <f>Pressure!I70</f>
        <v>8.1256230789298584E-5</v>
      </c>
      <c r="E70" s="40">
        <f>Pressure!H70</f>
        <v>81.256230789298584</v>
      </c>
      <c r="F70" s="10">
        <f t="shared" si="1"/>
        <v>4.5</v>
      </c>
      <c r="G70" s="4">
        <f t="shared" si="0"/>
        <v>207331.69592368143</v>
      </c>
      <c r="H70" s="42">
        <f t="shared" si="2"/>
        <v>7.8147976249814475</v>
      </c>
      <c r="I70" s="10">
        <f t="shared" si="3"/>
        <v>1.1926534854123112</v>
      </c>
      <c r="J70" s="4">
        <f t="shared" si="4"/>
        <v>474.12978641264118</v>
      </c>
      <c r="K70" s="4">
        <f t="shared" si="5"/>
        <v>106.58913412450906</v>
      </c>
      <c r="L70" s="42">
        <f>Pressure!Q70</f>
        <v>2.2974077946812891E-2</v>
      </c>
      <c r="M70" s="10">
        <f t="shared" si="8"/>
        <v>0.22974197658988491</v>
      </c>
      <c r="N70" s="10">
        <f t="shared" si="7"/>
        <v>2.5992897854448858</v>
      </c>
    </row>
    <row r="71" spans="3:14">
      <c r="C71" s="4">
        <f>Pressure!AB71*1000000</f>
        <v>4895344.953733271</v>
      </c>
      <c r="D71" s="78">
        <f>Pressure!I71</f>
        <v>8.1256230789298584E-5</v>
      </c>
      <c r="E71" s="40">
        <f>Pressure!H71</f>
        <v>81.256230789298584</v>
      </c>
      <c r="F71" s="10">
        <f t="shared" si="1"/>
        <v>4.5</v>
      </c>
      <c r="G71" s="4">
        <f t="shared" si="0"/>
        <v>207454.43077472918</v>
      </c>
      <c r="H71" s="42">
        <f t="shared" si="2"/>
        <v>7.8184099240266711</v>
      </c>
      <c r="I71" s="10">
        <f t="shared" si="3"/>
        <v>1.192708446179614</v>
      </c>
      <c r="J71" s="4">
        <f t="shared" si="4"/>
        <v>474.43232078359983</v>
      </c>
      <c r="K71" s="4">
        <f t="shared" si="5"/>
        <v>106.65714688719029</v>
      </c>
      <c r="L71" s="42">
        <f>Pressure!Q71</f>
        <v>2.3458701794913113E-2</v>
      </c>
      <c r="M71" s="10">
        <f t="shared" si="8"/>
        <v>0.22984790927574877</v>
      </c>
      <c r="N71" s="10">
        <f t="shared" si="7"/>
        <v>2.5992897854448858</v>
      </c>
    </row>
    <row r="72" spans="3:14">
      <c r="C72" s="4">
        <f>Pressure!AB72*1000000</f>
        <v>4898009.9559154715</v>
      </c>
      <c r="D72" s="78">
        <f>Pressure!I72</f>
        <v>8.1256230789298584E-5</v>
      </c>
      <c r="E72" s="40">
        <f>Pressure!H72</f>
        <v>81.256230789298584</v>
      </c>
      <c r="F72" s="10">
        <f t="shared" si="1"/>
        <v>4.5</v>
      </c>
      <c r="G72" s="4">
        <f t="shared" si="0"/>
        <v>207567.36796627485</v>
      </c>
      <c r="H72" s="42">
        <f t="shared" si="2"/>
        <v>7.8217335262381606</v>
      </c>
      <c r="I72" s="10">
        <f t="shared" si="3"/>
        <v>1.1927589621259145</v>
      </c>
      <c r="J72" s="4">
        <f t="shared" si="4"/>
        <v>474.71070448562432</v>
      </c>
      <c r="K72" s="4">
        <f t="shared" si="5"/>
        <v>106.7197303371306</v>
      </c>
      <c r="L72" s="42">
        <f>Pressure!Q72</f>
        <v>2.3943234162591691E-2</v>
      </c>
      <c r="M72" s="10">
        <f t="shared" si="8"/>
        <v>0.22994525864965273</v>
      </c>
      <c r="N72" s="10">
        <f t="shared" si="7"/>
        <v>2.5992897854448858</v>
      </c>
    </row>
    <row r="73" spans="3:14">
      <c r="C73" s="4">
        <f>Pressure!AB73*1000000</f>
        <v>4900471.2445635721</v>
      </c>
      <c r="D73" s="78">
        <f>Pressure!I73</f>
        <v>8.1256230789298584E-5</v>
      </c>
      <c r="E73" s="40">
        <f>Pressure!H73</f>
        <v>81.256230789298584</v>
      </c>
      <c r="F73" s="10">
        <f t="shared" si="1"/>
        <v>4.5</v>
      </c>
      <c r="G73" s="4">
        <f t="shared" si="0"/>
        <v>207671.6722063825</v>
      </c>
      <c r="H73" s="42">
        <f t="shared" si="2"/>
        <v>7.8248027865377336</v>
      </c>
      <c r="I73" s="10">
        <f t="shared" si="3"/>
        <v>1.1928055678143479</v>
      </c>
      <c r="J73" s="4">
        <f t="shared" si="4"/>
        <v>474.96780845731541</v>
      </c>
      <c r="K73" s="4">
        <f t="shared" si="5"/>
        <v>106.77752989013881</v>
      </c>
      <c r="L73" s="42">
        <f>Pressure!Q73</f>
        <v>2.4427682415578179E-2</v>
      </c>
      <c r="M73" s="10">
        <f t="shared" si="8"/>
        <v>0.23003504824700641</v>
      </c>
      <c r="N73" s="10">
        <f t="shared" si="7"/>
        <v>2.5992897854448858</v>
      </c>
    </row>
    <row r="74" spans="3:14">
      <c r="C74" s="4">
        <f>Pressure!AB74*1000000</f>
        <v>4902752.9605184942</v>
      </c>
      <c r="D74" s="78">
        <f>Pressure!I74</f>
        <v>8.1256230789298584E-5</v>
      </c>
      <c r="E74" s="40">
        <f>Pressure!H74</f>
        <v>81.256230789298584</v>
      </c>
      <c r="F74" s="10">
        <f t="shared" si="1"/>
        <v>4.5</v>
      </c>
      <c r="G74" s="4">
        <f t="shared" si="0"/>
        <v>207768.36653315451</v>
      </c>
      <c r="H74" s="42">
        <f t="shared" si="2"/>
        <v>7.8276478731240324</v>
      </c>
      <c r="I74" s="10">
        <f t="shared" si="3"/>
        <v>1.1928487314095553</v>
      </c>
      <c r="J74" s="4">
        <f t="shared" si="4"/>
        <v>475.20615442894058</v>
      </c>
      <c r="K74" s="4">
        <f t="shared" si="5"/>
        <v>106.8311124564859</v>
      </c>
      <c r="L74" s="42">
        <f>Pressure!Q74</f>
        <v>2.4912053037227388E-2</v>
      </c>
      <c r="M74" s="10">
        <f t="shared" si="8"/>
        <v>0.2301181765390542</v>
      </c>
      <c r="N74" s="10">
        <f t="shared" si="7"/>
        <v>2.5992897854448858</v>
      </c>
    </row>
    <row r="75" spans="3:14">
      <c r="C75" s="4">
        <f>Pressure!AB75*1000000</f>
        <v>4904876.3137009712</v>
      </c>
      <c r="D75" s="78">
        <f>Pressure!I75</f>
        <v>8.1256230789298584E-5</v>
      </c>
      <c r="E75" s="40">
        <f>Pressure!H75</f>
        <v>81.256230789298584</v>
      </c>
      <c r="F75" s="10">
        <f t="shared" si="1"/>
        <v>4.5</v>
      </c>
      <c r="G75" s="4">
        <f t="shared" si="0"/>
        <v>207858.34977845542</v>
      </c>
      <c r="H75" s="42">
        <f t="shared" si="2"/>
        <v>7.8302952852514434</v>
      </c>
      <c r="I75" s="10">
        <f t="shared" si="3"/>
        <v>1.1928888631554875</v>
      </c>
      <c r="J75" s="4">
        <f t="shared" si="4"/>
        <v>475.42795796951231</v>
      </c>
      <c r="K75" s="4">
        <f t="shared" si="5"/>
        <v>106.88097611832029</v>
      </c>
      <c r="L75" s="42">
        <f>Pressure!Q75</f>
        <v>2.5396351737352888E-2</v>
      </c>
      <c r="M75" s="10">
        <f t="shared" si="8"/>
        <v>0.23019543246476473</v>
      </c>
      <c r="N75" s="10">
        <f t="shared" si="7"/>
        <v>2.5992897854448858</v>
      </c>
    </row>
    <row r="76" spans="3:14">
      <c r="C76" s="4">
        <f>Pressure!AB76*1000000</f>
        <v>4906859.9436158678</v>
      </c>
      <c r="D76" s="78">
        <f>Pressure!I76</f>
        <v>8.1256230789298584E-5</v>
      </c>
      <c r="E76" s="40">
        <f>Pressure!H76</f>
        <v>81.256230789298584</v>
      </c>
      <c r="F76" s="10">
        <f t="shared" si="1"/>
        <v>4.5</v>
      </c>
      <c r="G76" s="4">
        <f t="shared" si="0"/>
        <v>207942.4118453275</v>
      </c>
      <c r="H76" s="42">
        <f t="shared" si="2"/>
        <v>7.8327683058227624</v>
      </c>
      <c r="I76" s="10">
        <f t="shared" si="3"/>
        <v>1.1929263227277853</v>
      </c>
      <c r="J76" s="4">
        <f t="shared" si="4"/>
        <v>475.63516614474139</v>
      </c>
      <c r="K76" s="4">
        <f t="shared" si="5"/>
        <v>106.92755859555358</v>
      </c>
      <c r="L76" s="42">
        <f>Pressure!Q76</f>
        <v>2.5880583547325059E-2</v>
      </c>
      <c r="M76" s="10">
        <f t="shared" si="8"/>
        <v>0.23026750899381621</v>
      </c>
      <c r="N76" s="10">
        <f t="shared" si="7"/>
        <v>2.5992897854448858</v>
      </c>
    </row>
    <row r="77" spans="3:14">
      <c r="C77" s="4">
        <f>Pressure!AB77*1000000</f>
        <v>4908720.2348502222</v>
      </c>
      <c r="D77" s="78">
        <f>Pressure!I77</f>
        <v>8.1256230789298584E-5</v>
      </c>
      <c r="E77" s="40">
        <f>Pressure!H77</f>
        <v>81.256230789298584</v>
      </c>
      <c r="F77" s="10">
        <f t="shared" si="1"/>
        <v>4.5</v>
      </c>
      <c r="G77" s="4">
        <f t="shared" si="0"/>
        <v>208021.24707813453</v>
      </c>
      <c r="H77" s="42">
        <f t="shared" si="2"/>
        <v>7.8350873971958537</v>
      </c>
      <c r="I77" s="10">
        <f t="shared" si="3"/>
        <v>1.1929614256186871</v>
      </c>
      <c r="J77" s="4">
        <f t="shared" si="4"/>
        <v>475.82949047367526</v>
      </c>
      <c r="K77" s="4">
        <f t="shared" si="5"/>
        <v>106.97124465484359</v>
      </c>
      <c r="L77" s="42">
        <f>Pressure!Q77</f>
        <v>2.6364752903222943E-2</v>
      </c>
      <c r="M77" s="10">
        <f t="shared" si="8"/>
        <v>0.23033501497726994</v>
      </c>
      <c r="N77" s="10">
        <f t="shared" si="7"/>
        <v>2.5992897854448858</v>
      </c>
    </row>
    <row r="78" spans="3:14">
      <c r="C78" s="4">
        <f>Pressure!AB78*1000000</f>
        <v>4910471.5932852635</v>
      </c>
      <c r="D78" s="78">
        <f>Pressure!I78</f>
        <v>8.1256230789298584E-5</v>
      </c>
      <c r="E78" s="40">
        <f>Pressure!H78</f>
        <v>81.256230789298584</v>
      </c>
      <c r="F78" s="10">
        <f t="shared" si="1"/>
        <v>4.5</v>
      </c>
      <c r="G78" s="4">
        <f t="shared" si="0"/>
        <v>208095.46596784666</v>
      </c>
      <c r="H78" s="42">
        <f t="shared" si="2"/>
        <v>7.8372705474843292</v>
      </c>
      <c r="I78" s="10">
        <f t="shared" si="3"/>
        <v>1.1929944486884558</v>
      </c>
      <c r="J78" s="4">
        <f t="shared" si="4"/>
        <v>476.01243578155351</v>
      </c>
      <c r="K78" s="4">
        <f t="shared" si="5"/>
        <v>107.01237259600592</v>
      </c>
      <c r="L78" s="42">
        <f>Pressure!Q78</f>
        <v>2.6848863718585327E-2</v>
      </c>
      <c r="M78" s="10">
        <f t="shared" si="8"/>
        <v>0.23039848550776082</v>
      </c>
      <c r="N78" s="10">
        <f t="shared" si="7"/>
        <v>2.5992897854448858</v>
      </c>
    </row>
    <row r="79" spans="3:14">
      <c r="C79" s="4">
        <f>Pressure!AB79*1000000</f>
        <v>4912126.6880019102</v>
      </c>
      <c r="D79" s="78">
        <f>Pressure!I79</f>
        <v>8.1256230789298584E-5</v>
      </c>
      <c r="E79" s="40">
        <f>Pressure!H79</f>
        <v>81.256230789298584</v>
      </c>
      <c r="F79" s="10">
        <f t="shared" si="1"/>
        <v>4.5</v>
      </c>
      <c r="G79" s="4">
        <f t="shared" si="0"/>
        <v>208165.60540348713</v>
      </c>
      <c r="H79" s="42">
        <f t="shared" si="2"/>
        <v>7.8393335736752627</v>
      </c>
      <c r="I79" s="10">
        <f t="shared" si="3"/>
        <v>1.1930256349974637</v>
      </c>
      <c r="J79" s="4">
        <f t="shared" si="4"/>
        <v>476.18532546903612</v>
      </c>
      <c r="K79" s="4">
        <f t="shared" si="5"/>
        <v>107.05123993278993</v>
      </c>
      <c r="L79" s="42">
        <f>Pressure!Q79</f>
        <v>2.7332919448098049E-2</v>
      </c>
      <c r="M79" s="10">
        <f t="shared" si="8"/>
        <v>0.23045839098126725</v>
      </c>
      <c r="N79" s="10">
        <f t="shared" si="7"/>
        <v>2.5992897854448858</v>
      </c>
    </row>
    <row r="80" spans="3:14">
      <c r="C80" s="4">
        <f>Pressure!AB80*1000000</f>
        <v>4913696.6632101992</v>
      </c>
      <c r="D80" s="78">
        <f>Pressure!I80</f>
        <v>8.1256230789298584E-5</v>
      </c>
      <c r="E80" s="40">
        <f>Pressure!H80</f>
        <v>81.256230789298584</v>
      </c>
      <c r="F80" s="10">
        <f t="shared" si="1"/>
        <v>4.5</v>
      </c>
      <c r="G80" s="4">
        <f t="shared" si="0"/>
        <v>208232.13765325589</v>
      </c>
      <c r="H80" s="42">
        <f t="shared" si="2"/>
        <v>7.8412903870523412</v>
      </c>
      <c r="I80" s="10">
        <f t="shared" si="3"/>
        <v>1.1930551980163069</v>
      </c>
      <c r="J80" s="4">
        <f t="shared" si="4"/>
        <v>476.34932365015936</v>
      </c>
      <c r="K80" s="4">
        <f t="shared" si="5"/>
        <v>107.08810836971345</v>
      </c>
      <c r="L80" s="42">
        <f>Pressure!Q80</f>
        <v>2.7816923143375808E-2</v>
      </c>
      <c r="M80" s="10">
        <f t="shared" si="8"/>
        <v>0.23051514502689718</v>
      </c>
      <c r="N80" s="10">
        <f t="shared" si="7"/>
        <v>2.5992897854448858</v>
      </c>
    </row>
    <row r="81" spans="3:14">
      <c r="C81" s="4">
        <f>Pressure!AB81*1000000</f>
        <v>4915191.323975943</v>
      </c>
      <c r="D81" s="78">
        <f>Pressure!I81</f>
        <v>8.1256230789298584E-5</v>
      </c>
      <c r="E81" s="40">
        <f>Pressure!H81</f>
        <v>81.256230789298584</v>
      </c>
      <c r="F81" s="10">
        <f t="shared" si="1"/>
        <v>4.5</v>
      </c>
      <c r="G81" s="4">
        <f t="shared" si="0"/>
        <v>208295.47823523515</v>
      </c>
      <c r="H81" s="42">
        <f t="shared" si="2"/>
        <v>7.8431532256983072</v>
      </c>
      <c r="I81" s="10">
        <f t="shared" si="3"/>
        <v>1.1930833252973132</v>
      </c>
      <c r="J81" s="4">
        <f t="shared" si="4"/>
        <v>476.50545455317234</v>
      </c>
      <c r="K81" s="4">
        <f t="shared" si="5"/>
        <v>107.12320816356556</v>
      </c>
      <c r="L81" s="42">
        <f>Pressure!Q81</f>
        <v>2.8300877501843482E-2</v>
      </c>
      <c r="M81" s="10">
        <f t="shared" si="8"/>
        <v>0.23056911144912556</v>
      </c>
      <c r="N81" s="10">
        <f t="shared" si="7"/>
        <v>2.5992897854448858</v>
      </c>
    </row>
    <row r="82" spans="3:14">
      <c r="C82" s="4">
        <f>Pressure!AB82*1000000</f>
        <v>4916619.2990354244</v>
      </c>
      <c r="D82" s="78">
        <f>Pressure!I82</f>
        <v>8.1256230789298584E-5</v>
      </c>
      <c r="E82" s="40">
        <f>Pressure!H82</f>
        <v>81.256230789298584</v>
      </c>
      <c r="F82" s="10">
        <f t="shared" si="1"/>
        <v>4.5</v>
      </c>
      <c r="G82" s="4">
        <f t="shared" si="0"/>
        <v>208355.99281713387</v>
      </c>
      <c r="H82" s="42">
        <f t="shared" si="2"/>
        <v>7.8449328582336344</v>
      </c>
      <c r="I82" s="10">
        <f t="shared" si="3"/>
        <v>1.1931101816790199</v>
      </c>
      <c r="J82" s="4">
        <f t="shared" si="4"/>
        <v>476.65461952801257</v>
      </c>
      <c r="K82" s="4">
        <f t="shared" si="5"/>
        <v>107.15674194685774</v>
      </c>
      <c r="L82" s="42">
        <f>Pressure!Q82</f>
        <v>2.8784784909589817E-2</v>
      </c>
      <c r="M82" s="10">
        <f t="shared" si="8"/>
        <v>0.2306206103079656</v>
      </c>
      <c r="N82" s="10">
        <f t="shared" si="7"/>
        <v>2.5992897854448858</v>
      </c>
    </row>
    <row r="83" spans="3:14">
      <c r="C83" s="4">
        <f>Pressure!AB83*1000000</f>
        <v>4917988.1835622797</v>
      </c>
      <c r="D83" s="78">
        <f>Pressure!I83</f>
        <v>8.1256230789298584E-5</v>
      </c>
      <c r="E83" s="40">
        <f>Pressure!H83</f>
        <v>81.256230789298584</v>
      </c>
      <c r="F83" s="10">
        <f t="shared" si="1"/>
        <v>4.5</v>
      </c>
      <c r="G83" s="4">
        <f t="shared" si="0"/>
        <v>208414.00326644827</v>
      </c>
      <c r="H83" s="42">
        <f t="shared" si="2"/>
        <v>7.8466387624047407</v>
      </c>
      <c r="I83" s="10">
        <f t="shared" si="3"/>
        <v>1.1931359120850544</v>
      </c>
      <c r="J83" s="4">
        <f t="shared" si="4"/>
        <v>476.79761195960424</v>
      </c>
      <c r="K83" s="4">
        <f t="shared" si="5"/>
        <v>107.18888808048295</v>
      </c>
      <c r="L83" s="42">
        <f>Pressure!Q83</f>
        <v>2.9268647478952532E-2</v>
      </c>
      <c r="M83" s="10">
        <f t="shared" si="8"/>
        <v>0.23066992324610611</v>
      </c>
      <c r="N83" s="10">
        <f t="shared" si="7"/>
        <v>2.5992897854448858</v>
      </c>
    </row>
    <row r="84" spans="3:14">
      <c r="C84" s="4">
        <f>Pressure!AB84*1000000</f>
        <v>4919304.6643963894</v>
      </c>
      <c r="D84" s="78">
        <f>Pressure!I84</f>
        <v>8.1256230789298584E-5</v>
      </c>
      <c r="E84" s="40">
        <f>Pressure!H84</f>
        <v>81.256230789298584</v>
      </c>
      <c r="F84" s="10">
        <f t="shared" si="1"/>
        <v>4.5</v>
      </c>
      <c r="G84" s="4">
        <f t="shared" si="0"/>
        <v>208469.79295739904</v>
      </c>
      <c r="H84" s="42">
        <f t="shared" si="2"/>
        <v>7.8482792816837899</v>
      </c>
      <c r="I84" s="10">
        <f t="shared" si="3"/>
        <v>1.1931606439705533</v>
      </c>
      <c r="J84" s="4">
        <f t="shared" si="4"/>
        <v>476.93513034915441</v>
      </c>
      <c r="K84" s="4">
        <f t="shared" si="5"/>
        <v>107.21980359452238</v>
      </c>
      <c r="L84" s="42">
        <f>Pressure!Q84</f>
        <v>2.9752467081495607E-2</v>
      </c>
      <c r="M84" s="10">
        <f t="shared" si="8"/>
        <v>0.23071729815806999</v>
      </c>
      <c r="N84" s="10">
        <f t="shared" si="7"/>
        <v>2.5992897854448858</v>
      </c>
    </row>
    <row r="85" spans="3:14">
      <c r="C85" s="4">
        <f>Pressure!AB85*1000000</f>
        <v>4920574.6299112858</v>
      </c>
      <c r="D85" s="78">
        <f>Pressure!I85</f>
        <v>8.1256230789298584E-5</v>
      </c>
      <c r="E85" s="40">
        <f>Pressure!H85</f>
        <v>81.256230789298584</v>
      </c>
      <c r="F85" s="10">
        <f t="shared" si="1"/>
        <v>4.5</v>
      </c>
      <c r="G85" s="4">
        <f t="shared" si="0"/>
        <v>208523.61142688102</v>
      </c>
      <c r="H85" s="42">
        <f t="shared" si="2"/>
        <v>7.8498617626196543</v>
      </c>
      <c r="I85" s="10">
        <f t="shared" si="3"/>
        <v>1.1931844894617134</v>
      </c>
      <c r="J85" s="4">
        <f t="shared" si="4"/>
        <v>477.06778979080201</v>
      </c>
      <c r="K85" s="4">
        <f t="shared" si="5"/>
        <v>107.24962676831123</v>
      </c>
      <c r="L85" s="42">
        <f>Pressure!Q85</f>
        <v>3.0236245376954254E-2</v>
      </c>
      <c r="M85" s="10">
        <f t="shared" si="8"/>
        <v>0.23076295328394031</v>
      </c>
      <c r="N85" s="10">
        <f t="shared" si="7"/>
        <v>2.5992897854448858</v>
      </c>
    </row>
    <row r="86" spans="3:14">
      <c r="C86" s="4">
        <f>Pressure!AB86*1000000</f>
        <v>4921803.2664372539</v>
      </c>
      <c r="D86" s="78">
        <f>Pressure!I86</f>
        <v>8.1256230789298584E-5</v>
      </c>
      <c r="E86" s="40">
        <f>Pressure!H86</f>
        <v>81.256230789298584</v>
      </c>
      <c r="F86" s="10">
        <f t="shared" si="1"/>
        <v>4.5</v>
      </c>
      <c r="G86" s="4">
        <f t="shared" si="0"/>
        <v>208575.67846067186</v>
      </c>
      <c r="H86" s="42">
        <f t="shared" si="2"/>
        <v>7.8513926753505379</v>
      </c>
      <c r="I86" s="10">
        <f t="shared" si="3"/>
        <v>1.193207547228196</v>
      </c>
      <c r="J86" s="4">
        <f t="shared" si="4"/>
        <v>477.19613204388753</v>
      </c>
      <c r="K86" s="4">
        <f t="shared" si="5"/>
        <v>107.2784793947861</v>
      </c>
      <c r="L86" s="42">
        <f>Pressure!Q86</f>
        <v>3.0719983838649635E-2</v>
      </c>
      <c r="M86" s="10">
        <f t="shared" si="8"/>
        <v>0.2308070807998569</v>
      </c>
      <c r="N86" s="10">
        <f t="shared" si="7"/>
        <v>2.5992897854448858</v>
      </c>
    </row>
    <row r="87" spans="3:14">
      <c r="C87" s="4">
        <f>Pressure!AB87*1000000</f>
        <v>4922995.1428996529</v>
      </c>
      <c r="D87" s="78">
        <f>Pressure!I87</f>
        <v>8.1256230789298584E-5</v>
      </c>
      <c r="E87" s="40">
        <f>Pressure!H87</f>
        <v>81.256230789298584</v>
      </c>
      <c r="F87" s="10">
        <f t="shared" si="1"/>
        <v>4.5</v>
      </c>
      <c r="G87" s="4">
        <f t="shared" si="0"/>
        <v>208626.18768022588</v>
      </c>
      <c r="H87" s="42">
        <f t="shared" si="2"/>
        <v>7.8528777193632289</v>
      </c>
      <c r="I87" s="10">
        <f t="shared" si="3"/>
        <v>1.1932299041224868</v>
      </c>
      <c r="J87" s="4">
        <f t="shared" si="4"/>
        <v>477.32063437419504</v>
      </c>
      <c r="K87" s="4">
        <f t="shared" si="5"/>
        <v>107.30646876808486</v>
      </c>
      <c r="L87" s="42">
        <f>Pressure!Q87</f>
        <v>3.1203683775811137E-2</v>
      </c>
      <c r="M87" s="10">
        <f t="shared" si="8"/>
        <v>0.23084984996801322</v>
      </c>
      <c r="N87" s="10">
        <f t="shared" si="7"/>
        <v>2.5992897854448858</v>
      </c>
    </row>
    <row r="88" spans="3:14">
      <c r="C88" s="4">
        <f>Pressure!AB88*1000000</f>
        <v>4924154.285136438</v>
      </c>
      <c r="D88" s="78">
        <f>Pressure!I88</f>
        <v>8.1256230789298584E-5</v>
      </c>
      <c r="E88" s="40">
        <f>Pressure!H88</f>
        <v>81.256230789298584</v>
      </c>
      <c r="F88" s="10">
        <f t="shared" si="1"/>
        <v>4.5</v>
      </c>
      <c r="G88" s="4">
        <f t="shared" si="0"/>
        <v>208675.30969209468</v>
      </c>
      <c r="H88" s="42">
        <f t="shared" si="2"/>
        <v>7.8543219163368212</v>
      </c>
      <c r="I88" s="10">
        <f t="shared" si="3"/>
        <v>1.1932516366160302</v>
      </c>
      <c r="J88" s="4">
        <f t="shared" si="4"/>
        <v>477.44171731709264</v>
      </c>
      <c r="K88" s="4">
        <f t="shared" si="5"/>
        <v>107.33368942877853</v>
      </c>
      <c r="L88" s="42">
        <f>Pressure!Q88</f>
        <v>3.1687346353188775E-2</v>
      </c>
      <c r="M88" s="10">
        <f t="shared" si="8"/>
        <v>0.23089140990107154</v>
      </c>
      <c r="N88" s="10">
        <f t="shared" si="7"/>
        <v>2.5992897854448858</v>
      </c>
    </row>
    <row r="89" spans="3:14">
      <c r="C89" s="4">
        <f>Pressure!AB89*1000000</f>
        <v>4925284.241166533</v>
      </c>
      <c r="D89" s="78">
        <f>Pressure!I89</f>
        <v>8.1256230789298584E-5</v>
      </c>
      <c r="E89" s="40">
        <f>Pressure!H89</f>
        <v>81.256230789298584</v>
      </c>
      <c r="F89" s="10">
        <f t="shared" si="1"/>
        <v>4.5</v>
      </c>
      <c r="G89" s="4">
        <f t="shared" si="0"/>
        <v>208723.19485386353</v>
      </c>
      <c r="H89" s="42">
        <f t="shared" si="2"/>
        <v>7.8557296916661272</v>
      </c>
      <c r="I89" s="10">
        <f t="shared" si="3"/>
        <v>1.1932728120578637</v>
      </c>
      <c r="J89" s="4">
        <f t="shared" si="4"/>
        <v>477.55975149540723</v>
      </c>
      <c r="K89" s="4">
        <f t="shared" si="5"/>
        <v>107.360224696598</v>
      </c>
      <c r="L89" s="42">
        <f>Pressure!Q89</f>
        <v>3.2170972608289813E-2</v>
      </c>
      <c r="M89" s="10">
        <f t="shared" si="8"/>
        <v>0.23093189198889022</v>
      </c>
      <c r="N89" s="10">
        <f t="shared" si="7"/>
        <v>2.5992897854448858</v>
      </c>
    </row>
    <row r="90" spans="3:14">
      <c r="C90" s="4">
        <f>Pressure!AB90*1000000</f>
        <v>4926388.1385241887</v>
      </c>
      <c r="D90" s="78">
        <f>Pressure!I90</f>
        <v>8.1256230789298584E-5</v>
      </c>
      <c r="E90" s="40">
        <f>Pressure!H90</f>
        <v>81.256230789298584</v>
      </c>
      <c r="F90" s="10">
        <f t="shared" si="1"/>
        <v>4.5</v>
      </c>
      <c r="G90" s="4">
        <f t="shared" si="0"/>
        <v>208769.97570386095</v>
      </c>
      <c r="H90" s="42">
        <f t="shared" si="2"/>
        <v>7.8571049460630222</v>
      </c>
      <c r="I90" s="10">
        <f t="shared" si="3"/>
        <v>1.1932934897781646</v>
      </c>
      <c r="J90" s="4">
        <f t="shared" si="4"/>
        <v>477.67506360851979</v>
      </c>
      <c r="K90" s="4">
        <f t="shared" si="5"/>
        <v>107.38614801684272</v>
      </c>
      <c r="L90" s="42">
        <f>Pressure!Q90</f>
        <v>3.2654563466531762E-2</v>
      </c>
      <c r="M90" s="10">
        <f t="shared" si="8"/>
        <v>0.23097141202934865</v>
      </c>
      <c r="N90" s="10">
        <f t="shared" si="7"/>
        <v>2.5992897854448858</v>
      </c>
    </row>
    <row r="91" spans="3:14">
      <c r="C91" s="4">
        <f>Pressure!AB91*1000000</f>
        <v>4927468.7346360143</v>
      </c>
      <c r="D91" s="78">
        <f>Pressure!I91</f>
        <v>8.1256230789298584E-5</v>
      </c>
      <c r="E91" s="40">
        <f>Pressure!H91</f>
        <v>81.256230789298584</v>
      </c>
      <c r="F91" s="10">
        <f t="shared" si="1"/>
        <v>4.5</v>
      </c>
      <c r="G91" s="4">
        <f t="shared" si="0"/>
        <v>208815.76909603144</v>
      </c>
      <c r="H91" s="42">
        <f t="shared" si="2"/>
        <v>7.8584511184594978</v>
      </c>
      <c r="I91" s="10">
        <f t="shared" si="3"/>
        <v>1.1933137220562171</v>
      </c>
      <c r="J91" s="4">
        <f t="shared" si="4"/>
        <v>477.78794169470393</v>
      </c>
      <c r="K91" s="4">
        <f t="shared" si="5"/>
        <v>107.41152414340721</v>
      </c>
      <c r="L91" s="42">
        <f>Pressure!Q91</f>
        <v>3.3138119754567319E-2</v>
      </c>
      <c r="M91" s="10">
        <f t="shared" si="8"/>
        <v>0.23101007209986218</v>
      </c>
      <c r="N91" s="10">
        <f t="shared" si="7"/>
        <v>2.5992897854448858</v>
      </c>
    </row>
    <row r="92" spans="3:14">
      <c r="C92" s="4">
        <f>Pressure!AB92*1000000</f>
        <v>4928528.4610957718</v>
      </c>
      <c r="D92" s="78">
        <f>Pressure!I92</f>
        <v>8.1256230789298584E-5</v>
      </c>
      <c r="E92" s="40">
        <f>Pressure!H92</f>
        <v>81.256230789298584</v>
      </c>
      <c r="F92" s="10">
        <f t="shared" si="1"/>
        <v>4.5</v>
      </c>
      <c r="G92" s="4">
        <f t="shared" ref="G92:G155" si="9">IF(C92/(1+(k-1)/2*N92^2)^(k/(k-1))&lt;patm*1000000,patm*1000000,C92/(1+(k-1)/2*N92^2)^(k/(k-1)))</f>
        <v>208860.67807620825</v>
      </c>
      <c r="H92" s="42">
        <f t="shared" si="2"/>
        <v>7.8597712412834202</v>
      </c>
      <c r="I92" s="10">
        <f t="shared" si="3"/>
        <v>1.1933335549697996</v>
      </c>
      <c r="J92" s="4">
        <f t="shared" si="4"/>
        <v>477.89863975603049</v>
      </c>
      <c r="K92" s="4">
        <f t="shared" si="5"/>
        <v>107.43641017850602</v>
      </c>
      <c r="L92" s="42">
        <f>Pressure!Q92</f>
        <v>3.3621642212004949E-2</v>
      </c>
      <c r="M92" s="10">
        <f t="shared" si="8"/>
        <v>0.23104796220161319</v>
      </c>
      <c r="N92" s="10">
        <f t="shared" si="7"/>
        <v>2.5992897854448858</v>
      </c>
    </row>
    <row r="93" spans="3:14">
      <c r="C93" s="4">
        <f>Pressure!AB93*1000000</f>
        <v>4929569.4625830892</v>
      </c>
      <c r="D93" s="78">
        <f>Pressure!I93</f>
        <v>8.1256230789298584E-5</v>
      </c>
      <c r="E93" s="40">
        <f>Pressure!H93</f>
        <v>81.256230789298584</v>
      </c>
      <c r="F93" s="10">
        <f t="shared" ref="F93:F156" si="10">aexit/E93</f>
        <v>4.5</v>
      </c>
      <c r="G93" s="4">
        <f t="shared" si="9"/>
        <v>208904.79353140664</v>
      </c>
      <c r="H93" s="42">
        <f t="shared" ref="H93:H156" si="11">1/(((k+1)/2)^(1/(k-1))*(patm*1000000/C93)^(1/k)*SQRT((k+1)/(k-1)*(1-(patm*1000000/C93)^((k-1)/k))))</f>
        <v>7.8610679890411994</v>
      </c>
      <c r="I93" s="10">
        <f t="shared" ref="I93:I156" si="12">etanoz*SQRT(2*k^2/(k-1)*(2/(k+1))^((k+1)/(k-1))*(1-(G93/C93)^((k-1)/k)))+(G93-patm*1000000)/C93*(aexit/E93)</f>
        <v>1.1933530291407508</v>
      </c>
      <c r="J93" s="4">
        <f t="shared" ref="J93:J156" si="13">I93*D93*C93</f>
        <v>478.00738182378115</v>
      </c>
      <c r="K93" s="4">
        <f t="shared" ref="K93:K156" si="14">J93/4.4482</f>
        <v>107.46085648661956</v>
      </c>
      <c r="L93" s="42">
        <f>Pressure!Q93</f>
        <v>3.4105131501720828E-2</v>
      </c>
      <c r="M93" s="10">
        <f t="shared" si="8"/>
        <v>0.23108516170437784</v>
      </c>
      <c r="N93" s="10">
        <f t="shared" si="7"/>
        <v>2.5992897854448858</v>
      </c>
    </row>
    <row r="94" spans="3:14">
      <c r="C94" s="4">
        <f>Pressure!AB94*1000000</f>
        <v>4930593.6310817488</v>
      </c>
      <c r="D94" s="78">
        <f>Pressure!I94</f>
        <v>8.1256230789298584E-5</v>
      </c>
      <c r="E94" s="40">
        <f>Pressure!H94</f>
        <v>81.256230789298584</v>
      </c>
      <c r="F94" s="10">
        <f t="shared" si="10"/>
        <v>4.5</v>
      </c>
      <c r="G94" s="4">
        <f t="shared" si="9"/>
        <v>208948.19563992298</v>
      </c>
      <c r="H94" s="42">
        <f t="shared" si="11"/>
        <v>7.8623437210278393</v>
      </c>
      <c r="I94" s="10">
        <f t="shared" si="12"/>
        <v>1.1933721803896324</v>
      </c>
      <c r="J94" s="4">
        <f t="shared" si="13"/>
        <v>478.11436553285955</v>
      </c>
      <c r="K94" s="4">
        <f t="shared" si="14"/>
        <v>107.48490749805754</v>
      </c>
      <c r="L94" s="42">
        <f>Pressure!Q94</f>
        <v>3.458858821893384E-2</v>
      </c>
      <c r="M94" s="10">
        <f t="shared" si="8"/>
        <v>0.23112174061650489</v>
      </c>
      <c r="N94" s="10">
        <f t="shared" ref="N94:N157" si="15">N93-1/834*(me-mef)</f>
        <v>2.5992897854448858</v>
      </c>
    </row>
    <row r="95" spans="3:14">
      <c r="C95" s="4">
        <f>Pressure!AB95*1000000</f>
        <v>4931602.6359725306</v>
      </c>
      <c r="D95" s="78">
        <f>Pressure!I95</f>
        <v>8.1256230789298584E-5</v>
      </c>
      <c r="E95" s="40">
        <f>Pressure!H95</f>
        <v>81.256230789298584</v>
      </c>
      <c r="F95" s="10">
        <f t="shared" si="10"/>
        <v>4.5</v>
      </c>
      <c r="G95" s="4">
        <f t="shared" si="9"/>
        <v>208990.95514660625</v>
      </c>
      <c r="H95" s="42">
        <f t="shared" si="11"/>
        <v>7.8636005188837368</v>
      </c>
      <c r="I95" s="10">
        <f t="shared" si="12"/>
        <v>1.1933910403107717</v>
      </c>
      <c r="J95" s="4">
        <f t="shared" si="13"/>
        <v>478.21976526526231</v>
      </c>
      <c r="K95" s="4">
        <f t="shared" si="14"/>
        <v>107.5086024156428</v>
      </c>
      <c r="L95" s="42">
        <f>Pressure!Q95</f>
        <v>3.5072012899193844E-2</v>
      </c>
      <c r="M95" s="10">
        <f t="shared" si="8"/>
        <v>0.23115776070140556</v>
      </c>
      <c r="N95" s="10">
        <f t="shared" si="15"/>
        <v>2.5992897854448858</v>
      </c>
    </row>
    <row r="96" spans="3:14">
      <c r="C96" s="4">
        <f>Pressure!AB96*1000000</f>
        <v>4932597.9505037675</v>
      </c>
      <c r="D96" s="78">
        <f>Pressure!I96</f>
        <v>8.1256230789298584E-5</v>
      </c>
      <c r="E96" s="40">
        <f>Pressure!H96</f>
        <v>81.256230789298584</v>
      </c>
      <c r="F96" s="10">
        <f t="shared" si="10"/>
        <v>4.5</v>
      </c>
      <c r="G96" s="4">
        <f t="shared" si="9"/>
        <v>209033.13448462452</v>
      </c>
      <c r="H96" s="42">
        <f t="shared" si="11"/>
        <v>7.8648402196274656</v>
      </c>
      <c r="I96" s="10">
        <f t="shared" si="12"/>
        <v>1.1934096367775258</v>
      </c>
      <c r="J96" s="4">
        <f t="shared" si="13"/>
        <v>478.32373491516915</v>
      </c>
      <c r="K96" s="4">
        <f t="shared" si="14"/>
        <v>107.53197583633136</v>
      </c>
      <c r="L96" s="42">
        <f>Pressure!Q96</f>
        <v>3.5555406025415057E-2</v>
      </c>
      <c r="M96" s="10">
        <f t="shared" si="8"/>
        <v>0.23119327645939994</v>
      </c>
      <c r="N96" s="10">
        <f t="shared" si="15"/>
        <v>2.5992897854448858</v>
      </c>
    </row>
    <row r="97" spans="3:14">
      <c r="C97" s="4">
        <f>Pressure!AB97*1000000</f>
        <v>4933580.8750786884</v>
      </c>
      <c r="D97" s="78">
        <f>Pressure!I97</f>
        <v>8.1256230789298584E-5</v>
      </c>
      <c r="E97" s="40">
        <f>Pressure!H97</f>
        <v>81.256230789298584</v>
      </c>
      <c r="F97" s="10">
        <f t="shared" si="10"/>
        <v>4.5</v>
      </c>
      <c r="G97" s="4">
        <f t="shared" si="9"/>
        <v>209074.78876233363</v>
      </c>
      <c r="H97" s="42">
        <f t="shared" si="11"/>
        <v>7.8660644447135661</v>
      </c>
      <c r="I97" s="10">
        <f t="shared" si="12"/>
        <v>1.1934279943863288</v>
      </c>
      <c r="J97" s="4">
        <f t="shared" si="13"/>
        <v>478.42641032151778</v>
      </c>
      <c r="K97" s="4">
        <f t="shared" si="14"/>
        <v>107.55505829807963</v>
      </c>
      <c r="L97" s="42">
        <f>Pressure!Q97</f>
        <v>3.6038768034070114E-2</v>
      </c>
      <c r="M97" s="10">
        <f t="shared" si="8"/>
        <v>0.23122833599131121</v>
      </c>
      <c r="N97" s="10">
        <f t="shared" si="15"/>
        <v>2.5992897854448858</v>
      </c>
    </row>
    <row r="98" spans="3:14">
      <c r="C98" s="4">
        <f>Pressure!AB98*1000000</f>
        <v>4934552.5577483606</v>
      </c>
      <c r="D98" s="78">
        <f>Pressure!I98</f>
        <v>8.1256230789298584E-5</v>
      </c>
      <c r="E98" s="40">
        <f>Pressure!H98</f>
        <v>81.256230789298584</v>
      </c>
      <c r="F98" s="10">
        <f t="shared" si="10"/>
        <v>4.5</v>
      </c>
      <c r="G98" s="4">
        <f t="shared" si="9"/>
        <v>209115.96663172499</v>
      </c>
      <c r="H98" s="42">
        <f t="shared" si="11"/>
        <v>7.8672746256013228</v>
      </c>
      <c r="I98" s="10">
        <f t="shared" si="12"/>
        <v>1.1934461348470853</v>
      </c>
      <c r="J98" s="4">
        <f t="shared" si="13"/>
        <v>478.52791140867748</v>
      </c>
      <c r="K98" s="4">
        <f t="shared" si="14"/>
        <v>107.57787676108931</v>
      </c>
      <c r="L98" s="42">
        <f>Pressure!Q98</f>
        <v>3.6522099320646192E-2</v>
      </c>
      <c r="M98" s="10">
        <f t="shared" si="8"/>
        <v>0.23126298175819709</v>
      </c>
      <c r="N98" s="10">
        <f t="shared" si="15"/>
        <v>2.5992897854448858</v>
      </c>
    </row>
    <row r="99" spans="3:14">
      <c r="C99" s="4">
        <f>Pressure!AB99*1000000</f>
        <v>4935514.0122491559</v>
      </c>
      <c r="D99" s="78">
        <f>Pressure!I99</f>
        <v>8.1256230789298584E-5</v>
      </c>
      <c r="E99" s="40">
        <f>Pressure!H99</f>
        <v>81.256230789298584</v>
      </c>
      <c r="F99" s="10">
        <f t="shared" si="10"/>
        <v>4.5</v>
      </c>
      <c r="G99" s="4">
        <f t="shared" si="9"/>
        <v>209156.71105281552</v>
      </c>
      <c r="H99" s="42">
        <f t="shared" si="11"/>
        <v>7.8684720262580994</v>
      </c>
      <c r="I99" s="10">
        <f t="shared" si="12"/>
        <v>1.1934640773264793</v>
      </c>
      <c r="J99" s="4">
        <f t="shared" si="13"/>
        <v>478.62834407062695</v>
      </c>
      <c r="K99" s="4">
        <f t="shared" si="14"/>
        <v>107.60045503138954</v>
      </c>
      <c r="L99" s="42">
        <f>Pressure!Q99</f>
        <v>3.7005400244452195E-2</v>
      </c>
      <c r="M99" s="10">
        <f t="shared" si="8"/>
        <v>0.2312972512499212</v>
      </c>
      <c r="N99" s="10">
        <f t="shared" si="15"/>
        <v>2.5992897854448858</v>
      </c>
    </row>
    <row r="100" spans="3:14">
      <c r="C100" s="4">
        <f>Pressure!AB100*1000000</f>
        <v>4936466.1338809775</v>
      </c>
      <c r="D100" s="78">
        <f>Pressure!I100</f>
        <v>8.1256230789298584E-5</v>
      </c>
      <c r="E100" s="40">
        <f>Pressure!H100</f>
        <v>81.256230789298584</v>
      </c>
      <c r="F100" s="10">
        <f t="shared" si="10"/>
        <v>4.5</v>
      </c>
      <c r="G100" s="4">
        <f t="shared" si="9"/>
        <v>209197.0599665335</v>
      </c>
      <c r="H100" s="42">
        <f t="shared" si="11"/>
        <v>7.8696577629673623</v>
      </c>
      <c r="I100" s="10">
        <f t="shared" si="12"/>
        <v>1.1934818387499397</v>
      </c>
      <c r="J100" s="4">
        <f t="shared" si="13"/>
        <v>478.72780182957905</v>
      </c>
      <c r="K100" s="4">
        <f t="shared" si="14"/>
        <v>107.6228141337123</v>
      </c>
      <c r="L100" s="42">
        <f>Pressure!Q100</f>
        <v>3.7488671132855089E-2</v>
      </c>
      <c r="M100" s="10">
        <f t="shared" si="8"/>
        <v>0.23133117757358151</v>
      </c>
      <c r="N100" s="10">
        <f t="shared" si="15"/>
        <v>2.5992897854448858</v>
      </c>
    </row>
    <row r="101" spans="3:14">
      <c r="C101" s="4">
        <f>Pressure!AB101*1000000</f>
        <v>4937409.7134879585</v>
      </c>
      <c r="D101" s="78">
        <f>Pressure!I101</f>
        <v>8.1256230789298584E-5</v>
      </c>
      <c r="E101" s="40">
        <f>Pressure!H101</f>
        <v>81.256230789298584</v>
      </c>
      <c r="F101" s="10">
        <f t="shared" si="10"/>
        <v>4.5</v>
      </c>
      <c r="G101" s="4">
        <f t="shared" si="9"/>
        <v>209237.04688719119</v>
      </c>
      <c r="H101" s="42">
        <f t="shared" si="11"/>
        <v>7.8708328217683672</v>
      </c>
      <c r="I101" s="10">
        <f t="shared" si="12"/>
        <v>1.1934994340673097</v>
      </c>
      <c r="J101" s="4">
        <f t="shared" si="13"/>
        <v>478.82636729639205</v>
      </c>
      <c r="K101" s="4">
        <f t="shared" si="14"/>
        <v>107.64497263980758</v>
      </c>
      <c r="L101" s="42">
        <f>Pressure!Q101</f>
        <v>3.797191228501396E-2</v>
      </c>
      <c r="M101" s="10">
        <f t="shared" si="8"/>
        <v>0.23136478997148244</v>
      </c>
      <c r="N101" s="10">
        <f t="shared" si="15"/>
        <v>2.5992897854448858</v>
      </c>
    </row>
    <row r="102" spans="3:14">
      <c r="C102" s="4">
        <f>Pressure!AB102*1000000</f>
        <v>4938345.449771909</v>
      </c>
      <c r="D102" s="78">
        <f>Pressure!I102</f>
        <v>8.1256230789298584E-5</v>
      </c>
      <c r="E102" s="40">
        <f>Pressure!H102</f>
        <v>81.256230789298584</v>
      </c>
      <c r="F102" s="10">
        <f t="shared" si="10"/>
        <v>4.5</v>
      </c>
      <c r="G102" s="4">
        <f t="shared" si="9"/>
        <v>209276.70142430282</v>
      </c>
      <c r="H102" s="42">
        <f t="shared" si="11"/>
        <v>7.8719980738150523</v>
      </c>
      <c r="I102" s="10">
        <f t="shared" si="12"/>
        <v>1.1935168764866659</v>
      </c>
      <c r="J102" s="4">
        <f t="shared" si="13"/>
        <v>478.92411345682098</v>
      </c>
      <c r="K102" s="4">
        <f t="shared" si="14"/>
        <v>107.66694695760555</v>
      </c>
      <c r="L102" s="42">
        <f>Pressure!Q102</f>
        <v>3.8455123975172104E-2</v>
      </c>
      <c r="M102" s="10">
        <f t="shared" si="8"/>
        <v>0.23139811427726711</v>
      </c>
      <c r="N102" s="10">
        <f t="shared" si="15"/>
        <v>2.5992897854448858</v>
      </c>
    </row>
    <row r="103" spans="3:14">
      <c r="C103" s="4">
        <f>Pressure!AB103*1000000</f>
        <v>4939273.9601390762</v>
      </c>
      <c r="D103" s="78">
        <f>Pressure!I103</f>
        <v>8.1256230789298584E-5</v>
      </c>
      <c r="E103" s="40">
        <f>Pressure!H103</f>
        <v>81.256230789298584</v>
      </c>
      <c r="F103" s="10">
        <f t="shared" si="10"/>
        <v>4.5</v>
      </c>
      <c r="G103" s="4">
        <f t="shared" si="9"/>
        <v>209316.04974224768</v>
      </c>
      <c r="H103" s="42">
        <f t="shared" si="11"/>
        <v>7.8731542889047201</v>
      </c>
      <c r="I103" s="10">
        <f t="shared" si="12"/>
        <v>1.1935341776801422</v>
      </c>
      <c r="J103" s="4">
        <f t="shared" si="13"/>
        <v>479.02110480456042</v>
      </c>
      <c r="K103" s="4">
        <f t="shared" si="14"/>
        <v>107.68875158593598</v>
      </c>
      <c r="L103" s="42">
        <f>Pressure!Q103</f>
        <v>3.8938306455559984E-2</v>
      </c>
      <c r="M103" s="10">
        <f t="shared" si="8"/>
        <v>0.23143117331762209</v>
      </c>
      <c r="N103" s="10">
        <f t="shared" si="15"/>
        <v>2.5992897854448858</v>
      </c>
    </row>
    <row r="104" spans="3:14">
      <c r="C104" s="4">
        <f>Pressure!AB104*1000000</f>
        <v>4940195.7902541421</v>
      </c>
      <c r="D104" s="78">
        <f>Pressure!I104</f>
        <v>8.1256230789298584E-5</v>
      </c>
      <c r="E104" s="40">
        <f>Pressure!H104</f>
        <v>81.256230789298584</v>
      </c>
      <c r="F104" s="10">
        <f t="shared" si="10"/>
        <v>4.5</v>
      </c>
      <c r="G104" s="4">
        <f t="shared" si="9"/>
        <v>209355.11496514807</v>
      </c>
      <c r="H104" s="42">
        <f t="shared" si="11"/>
        <v>7.8743021473935473</v>
      </c>
      <c r="I104" s="10">
        <f t="shared" si="12"/>
        <v>1.1935513479651063</v>
      </c>
      <c r="J104" s="4">
        <f t="shared" si="13"/>
        <v>479.11739833924628</v>
      </c>
      <c r="K104" s="4">
        <f t="shared" si="14"/>
        <v>107.71039933888905</v>
      </c>
      <c r="L104" s="42">
        <f>Pressure!Q104</f>
        <v>3.9421459958955615E-2</v>
      </c>
      <c r="M104" s="10">
        <f t="shared" ref="M104:M167" si="16">(J104+J103)/2*(L104-L103)</f>
        <v>0.23146398726608791</v>
      </c>
      <c r="N104" s="10">
        <f t="shared" si="15"/>
        <v>2.5992897854448858</v>
      </c>
    </row>
    <row r="105" spans="3:14">
      <c r="C105" s="4">
        <f>Pressure!AB105*1000000</f>
        <v>4941111.4224623786</v>
      </c>
      <c r="D105" s="78">
        <f>Pressure!I105</f>
        <v>8.1256230789298584E-5</v>
      </c>
      <c r="E105" s="40">
        <f>Pressure!H105</f>
        <v>81.256230789298584</v>
      </c>
      <c r="F105" s="10">
        <f t="shared" si="10"/>
        <v>4.5</v>
      </c>
      <c r="G105" s="4">
        <f t="shared" si="9"/>
        <v>209393.91753378298</v>
      </c>
      <c r="H105" s="42">
        <f t="shared" si="11"/>
        <v>7.8754422506999928</v>
      </c>
      <c r="I105" s="10">
        <f t="shared" si="12"/>
        <v>1.1935683964637716</v>
      </c>
      <c r="J105" s="4">
        <f t="shared" si="13"/>
        <v>479.21304444622672</v>
      </c>
      <c r="K105" s="4">
        <f t="shared" si="14"/>
        <v>107.73190154359668</v>
      </c>
      <c r="L105" s="42">
        <f>Pressure!Q105</f>
        <v>3.9904584700943289E-2</v>
      </c>
      <c r="M105" s="10">
        <f t="shared" si="16"/>
        <v>0.23149657395483259</v>
      </c>
      <c r="N105" s="10">
        <f t="shared" si="15"/>
        <v>2.5992897854448858</v>
      </c>
    </row>
    <row r="106" spans="3:14">
      <c r="C106" s="4">
        <f>Pressure!AB106*1000000</f>
        <v>4942021.2832101127</v>
      </c>
      <c r="D106" s="78">
        <f>Pressure!I106</f>
        <v>8.1256230789298584E-5</v>
      </c>
      <c r="E106" s="40">
        <f>Pressure!H106</f>
        <v>81.256230789298584</v>
      </c>
      <c r="F106" s="10">
        <f t="shared" si="10"/>
        <v>4.5</v>
      </c>
      <c r="G106" s="4">
        <f t="shared" si="9"/>
        <v>209432.47552005143</v>
      </c>
      <c r="H106" s="42">
        <f t="shared" si="11"/>
        <v>7.876575130558412</v>
      </c>
      <c r="I106" s="10">
        <f t="shared" si="12"/>
        <v>1.1935853312437423</v>
      </c>
      <c r="J106" s="4">
        <f t="shared" si="13"/>
        <v>479.3080876716968</v>
      </c>
      <c r="K106" s="4">
        <f t="shared" si="14"/>
        <v>107.75326821449053</v>
      </c>
      <c r="L106" s="42">
        <f>Pressure!Q106</f>
        <v>4.0387680881906515E-2</v>
      </c>
      <c r="M106" s="10">
        <f t="shared" si="16"/>
        <v>0.23152894914935826</v>
      </c>
      <c r="N106" s="10">
        <f t="shared" si="15"/>
        <v>2.5992897854448858</v>
      </c>
    </row>
    <row r="107" spans="3:14">
      <c r="C107" s="4">
        <f>Pressure!AB107*1000000</f>
        <v>4942925.7495886832</v>
      </c>
      <c r="D107" s="78">
        <f>Pressure!I107</f>
        <v>8.1256230789298584E-5</v>
      </c>
      <c r="E107" s="40">
        <f>Pressure!H107</f>
        <v>81.256230789298584</v>
      </c>
      <c r="F107" s="10">
        <f t="shared" si="10"/>
        <v>4.5</v>
      </c>
      <c r="G107" s="4">
        <f t="shared" si="9"/>
        <v>209470.8049042919</v>
      </c>
      <c r="H107" s="42">
        <f t="shared" si="11"/>
        <v>7.8777012571792797</v>
      </c>
      <c r="I107" s="10">
        <f t="shared" si="12"/>
        <v>1.1936021594418884</v>
      </c>
      <c r="J107" s="4">
        <f t="shared" si="13"/>
        <v>479.40256740627433</v>
      </c>
      <c r="K107" s="4">
        <f t="shared" si="14"/>
        <v>107.77450820697683</v>
      </c>
      <c r="L107" s="42">
        <f>Pressure!Q107</f>
        <v>4.087074868878688E-2</v>
      </c>
      <c r="M107" s="10">
        <f t="shared" si="16"/>
        <v>0.2315611267906767</v>
      </c>
      <c r="N107" s="10">
        <f t="shared" si="15"/>
        <v>2.5992897854448858</v>
      </c>
    </row>
    <row r="108" spans="3:14">
      <c r="C108" s="4">
        <f>Pressure!AB108*1000000</f>
        <v>4943825.1551006315</v>
      </c>
      <c r="D108" s="78">
        <f>Pressure!I108</f>
        <v>8.1256230789298584E-5</v>
      </c>
      <c r="E108" s="40">
        <f>Pressure!H108</f>
        <v>81.256230789298584</v>
      </c>
      <c r="F108" s="10">
        <f t="shared" si="10"/>
        <v>4.5</v>
      </c>
      <c r="G108" s="4">
        <f t="shared" si="9"/>
        <v>209508.91981964113</v>
      </c>
      <c r="H108" s="42">
        <f t="shared" si="11"/>
        <v>7.8788210464391506</v>
      </c>
      <c r="I108" s="10">
        <f t="shared" si="12"/>
        <v>1.1936188873734368</v>
      </c>
      <c r="J108" s="4">
        <f t="shared" si="13"/>
        <v>479.49651848733157</v>
      </c>
      <c r="K108" s="4">
        <f t="shared" si="14"/>
        <v>107.79562935284645</v>
      </c>
      <c r="L108" s="42">
        <f>Pressure!Q108</f>
        <v>4.1353788296636537E-2</v>
      </c>
      <c r="M108" s="10">
        <f t="shared" si="16"/>
        <v>0.23159311920872103</v>
      </c>
      <c r="N108" s="10">
        <f t="shared" si="15"/>
        <v>2.5992897854448858</v>
      </c>
    </row>
    <row r="109" spans="3:14">
      <c r="C109" s="4">
        <f>Pressure!AB109*1000000</f>
        <v>4944719.7947500329</v>
      </c>
      <c r="D109" s="78">
        <f>Pressure!I109</f>
        <v>8.1256230789298584E-5</v>
      </c>
      <c r="E109" s="40">
        <f>Pressure!H109</f>
        <v>81.256230789298584</v>
      </c>
      <c r="F109" s="10">
        <f t="shared" si="10"/>
        <v>4.5</v>
      </c>
      <c r="G109" s="4">
        <f t="shared" si="9"/>
        <v>209546.83276775188</v>
      </c>
      <c r="H109" s="42">
        <f t="shared" si="11"/>
        <v>7.8799348662276349</v>
      </c>
      <c r="I109" s="10">
        <f t="shared" si="12"/>
        <v>1.1936355206282245</v>
      </c>
      <c r="J109" s="4">
        <f t="shared" si="13"/>
        <v>479.58997173072538</v>
      </c>
      <c r="K109" s="4">
        <f t="shared" si="14"/>
        <v>107.81663857981327</v>
      </c>
      <c r="L109" s="42">
        <f>Pressure!Q109</f>
        <v>4.1836799869988922E-2</v>
      </c>
      <c r="M109" s="10">
        <f t="shared" si="16"/>
        <v>0.23162493731062017</v>
      </c>
      <c r="N109" s="10">
        <f t="shared" si="15"/>
        <v>2.5992897854448858</v>
      </c>
    </row>
    <row r="110" spans="3:14">
      <c r="C110" s="4">
        <f>Pressure!AB110*1000000</f>
        <v>4945609.9295268496</v>
      </c>
      <c r="D110" s="78">
        <f>Pressure!I110</f>
        <v>8.1256230789298584E-5</v>
      </c>
      <c r="E110" s="40">
        <f>Pressure!H110</f>
        <v>81.256230789298584</v>
      </c>
      <c r="F110" s="10">
        <f t="shared" si="10"/>
        <v>4.5</v>
      </c>
      <c r="G110" s="4">
        <f t="shared" si="9"/>
        <v>209584.5548088302</v>
      </c>
      <c r="H110" s="42">
        <f t="shared" si="11"/>
        <v>7.8810430420384945</v>
      </c>
      <c r="I110" s="10">
        <f t="shared" si="12"/>
        <v>1.1936520641554524</v>
      </c>
      <c r="J110" s="4">
        <f t="shared" si="13"/>
        <v>479.68295439922974</v>
      </c>
      <c r="K110" s="4">
        <f t="shared" si="14"/>
        <v>107.83754201682248</v>
      </c>
      <c r="L110" s="42">
        <f>Pressure!Q110</f>
        <v>4.2319783564069083E-2</v>
      </c>
      <c r="M110" s="10">
        <f t="shared" si="16"/>
        <v>0.23165659074666542</v>
      </c>
      <c r="N110" s="10">
        <f t="shared" si="15"/>
        <v>2.5992897854448858</v>
      </c>
    </row>
    <row r="111" spans="3:14">
      <c r="C111" s="4">
        <f>Pressure!AB111*1000000</f>
        <v>4946495.7903674664</v>
      </c>
      <c r="D111" s="78">
        <f>Pressure!I111</f>
        <v>8.1256230789298584E-5</v>
      </c>
      <c r="E111" s="40">
        <f>Pressure!H111</f>
        <v>81.256230789298584</v>
      </c>
      <c r="F111" s="10">
        <f t="shared" si="10"/>
        <v>4.5</v>
      </c>
      <c r="G111" s="4">
        <f t="shared" si="9"/>
        <v>209622.09572947473</v>
      </c>
      <c r="H111" s="42">
        <f t="shared" si="11"/>
        <v>7.8821458619074667</v>
      </c>
      <c r="I111" s="10">
        <f t="shared" si="12"/>
        <v>1.1936685223385004</v>
      </c>
      <c r="J111" s="4">
        <f t="shared" si="13"/>
        <v>479.77549061624933</v>
      </c>
      <c r="K111" s="4">
        <f t="shared" si="14"/>
        <v>107.85834508705754</v>
      </c>
      <c r="L111" s="42">
        <f>Pressure!Q111</f>
        <v>4.2802739525862714E-2</v>
      </c>
      <c r="M111" s="10">
        <f t="shared" si="16"/>
        <v>0.23168808805673619</v>
      </c>
      <c r="N111" s="10">
        <f t="shared" si="15"/>
        <v>2.5992897854448858</v>
      </c>
    </row>
    <row r="112" spans="3:14">
      <c r="C112" s="4">
        <f>Pressure!AB112*1000000</f>
        <v>4947377.5816467348</v>
      </c>
      <c r="D112" s="78">
        <f>Pressure!I112</f>
        <v>8.1256230789298584E-5</v>
      </c>
      <c r="E112" s="40">
        <f>Pressure!H112</f>
        <v>81.256230789298584</v>
      </c>
      <c r="F112" s="10">
        <f t="shared" si="10"/>
        <v>4.5</v>
      </c>
      <c r="G112" s="4">
        <f t="shared" si="9"/>
        <v>209659.4641906622</v>
      </c>
      <c r="H112" s="42">
        <f t="shared" si="11"/>
        <v>7.8832435807657726</v>
      </c>
      <c r="I112" s="10">
        <f t="shared" si="12"/>
        <v>1.1936848990608615</v>
      </c>
      <c r="J112" s="4">
        <f t="shared" si="13"/>
        <v>479.86760173059469</v>
      </c>
      <c r="K112" s="4">
        <f t="shared" si="14"/>
        <v>107.8790525899453</v>
      </c>
      <c r="L112" s="42">
        <f>Pressure!Q112</f>
        <v>4.3285667895060491E-2</v>
      </c>
      <c r="M112" s="10">
        <f t="shared" si="16"/>
        <v>0.23171943679948656</v>
      </c>
      <c r="N112" s="10">
        <f t="shared" si="15"/>
        <v>2.5992897854448858</v>
      </c>
    </row>
    <row r="113" spans="3:14">
      <c r="C113" s="4">
        <f>Pressure!AB113*1000000</f>
        <v>4948255.4842612939</v>
      </c>
      <c r="D113" s="78">
        <f>Pressure!I113</f>
        <v>8.1256230789298584E-5</v>
      </c>
      <c r="E113" s="40">
        <f>Pressure!H113</f>
        <v>81.256230789298584</v>
      </c>
      <c r="F113" s="10">
        <f t="shared" si="10"/>
        <v>4.5</v>
      </c>
      <c r="G113" s="4">
        <f t="shared" si="9"/>
        <v>209696.66785841194</v>
      </c>
      <c r="H113" s="42">
        <f t="shared" si="11"/>
        <v>7.8843364242839673</v>
      </c>
      <c r="I113" s="10">
        <f t="shared" si="12"/>
        <v>1.1937011977643328</v>
      </c>
      <c r="J113" s="4">
        <f t="shared" si="13"/>
        <v>479.9593066385645</v>
      </c>
      <c r="K113" s="4">
        <f t="shared" si="14"/>
        <v>107.89966877356335</v>
      </c>
      <c r="L113" s="42">
        <f>Pressure!Q113</f>
        <v>4.3768568804892459E-2</v>
      </c>
      <c r="M113" s="10">
        <f t="shared" si="16"/>
        <v>0.23175064366633602</v>
      </c>
      <c r="N113" s="10">
        <f t="shared" si="15"/>
        <v>2.5992897854448858</v>
      </c>
    </row>
    <row r="114" spans="3:14">
      <c r="C114" s="4">
        <f>Pressure!AB114*1000000</f>
        <v>4949129.6583502181</v>
      </c>
      <c r="D114" s="78">
        <f>Pressure!I114</f>
        <v>8.1256230789298584E-5</v>
      </c>
      <c r="E114" s="40">
        <f>Pressure!H114</f>
        <v>81.256230789298584</v>
      </c>
      <c r="F114" s="10">
        <f t="shared" si="10"/>
        <v>4.5</v>
      </c>
      <c r="G114" s="4">
        <f t="shared" si="9"/>
        <v>209733.71351908136</v>
      </c>
      <c r="H114" s="42">
        <f t="shared" si="11"/>
        <v>7.8854245922634503</v>
      </c>
      <c r="I114" s="10">
        <f t="shared" si="12"/>
        <v>1.1937174215003363</v>
      </c>
      <c r="J114" s="4">
        <f t="shared" si="13"/>
        <v>480.05062206814051</v>
      </c>
      <c r="K114" s="4">
        <f t="shared" si="14"/>
        <v>107.92019739852987</v>
      </c>
      <c r="L114" s="42">
        <f>Pressure!Q114</f>
        <v>4.4251442382865394E-2</v>
      </c>
      <c r="M114" s="10">
        <f t="shared" si="16"/>
        <v>0.23178171458207453</v>
      </c>
      <c r="N114" s="10">
        <f t="shared" si="15"/>
        <v>2.5992897854448858</v>
      </c>
    </row>
    <row r="115" spans="3:14">
      <c r="C115" s="4">
        <f>Pressure!AB115*1000000</f>
        <v>4950000.245698248</v>
      </c>
      <c r="D115" s="78">
        <f>Pressure!I115</f>
        <v>8.1256230789298584E-5</v>
      </c>
      <c r="E115" s="40">
        <f>Pressure!H115</f>
        <v>81.256230789298584</v>
      </c>
      <c r="F115" s="10">
        <f t="shared" si="10"/>
        <v>4.5</v>
      </c>
      <c r="G115" s="4">
        <f t="shared" si="9"/>
        <v>209770.60718120981</v>
      </c>
      <c r="H115" s="42">
        <f t="shared" si="11"/>
        <v>7.8865082616322315</v>
      </c>
      <c r="I115" s="10">
        <f t="shared" si="12"/>
        <v>1.1937335729752341</v>
      </c>
      <c r="J115" s="4">
        <f t="shared" si="13"/>
        <v>480.14156283002768</v>
      </c>
      <c r="K115" s="4">
        <f t="shared" si="14"/>
        <v>107.94064179443993</v>
      </c>
      <c r="L115" s="42">
        <f>Pressure!Q115</f>
        <v>4.4734288751414546E-2</v>
      </c>
      <c r="M115" s="10">
        <f t="shared" si="16"/>
        <v>0.23181265479367802</v>
      </c>
      <c r="N115" s="10">
        <f t="shared" si="15"/>
        <v>2.5992897854448858</v>
      </c>
    </row>
    <row r="116" spans="3:14">
      <c r="C116" s="4">
        <f>Pressure!AB116*1000000</f>
        <v>4950867.3718562946</v>
      </c>
      <c r="D116" s="78">
        <f>Pressure!I116</f>
        <v>8.1256230789298584E-5</v>
      </c>
      <c r="E116" s="40">
        <f>Pressure!H116</f>
        <v>81.256230789298584</v>
      </c>
      <c r="F116" s="10">
        <f t="shared" si="10"/>
        <v>4.5</v>
      </c>
      <c r="G116" s="4">
        <f t="shared" si="9"/>
        <v>209807.354165381</v>
      </c>
      <c r="H116" s="42">
        <f t="shared" si="11"/>
        <v>7.8875875890881533</v>
      </c>
      <c r="I116" s="10">
        <f t="shared" si="12"/>
        <v>1.1937496545902939</v>
      </c>
      <c r="J116" s="4">
        <f t="shared" si="13"/>
        <v>480.23214203915984</v>
      </c>
      <c r="K116" s="4">
        <f t="shared" si="14"/>
        <v>107.96100490966231</v>
      </c>
      <c r="L116" s="42">
        <f>Pressure!Q116</f>
        <v>4.5217108028479815E-2</v>
      </c>
      <c r="M116" s="10">
        <f t="shared" si="16"/>
        <v>0.23184346894871755</v>
      </c>
      <c r="N116" s="10">
        <f t="shared" si="15"/>
        <v>2.5992897854448858</v>
      </c>
    </row>
    <row r="117" spans="3:14">
      <c r="C117" s="4">
        <f>Pressure!AB117*1000000</f>
        <v>4951731.1480164733</v>
      </c>
      <c r="D117" s="78">
        <f>Pressure!I117</f>
        <v>8.1256230789298584E-5</v>
      </c>
      <c r="E117" s="40">
        <f>Pressure!H117</f>
        <v>81.256230789298584</v>
      </c>
      <c r="F117" s="10">
        <f t="shared" si="10"/>
        <v>4.5</v>
      </c>
      <c r="G117" s="4">
        <f t="shared" si="9"/>
        <v>209843.95918368312</v>
      </c>
      <c r="H117" s="42">
        <f t="shared" si="11"/>
        <v>7.8886627134359948</v>
      </c>
      <c r="I117" s="10">
        <f t="shared" si="12"/>
        <v>1.1937656684770142</v>
      </c>
      <c r="J117" s="4">
        <f t="shared" si="13"/>
        <v>480.32237131056428</v>
      </c>
      <c r="K117" s="4">
        <f t="shared" si="14"/>
        <v>107.98128935537167</v>
      </c>
      <c r="L117" s="42">
        <f>Pressure!Q117</f>
        <v>4.5699900328015235E-2</v>
      </c>
      <c r="M117" s="10">
        <f t="shared" si="16"/>
        <v>0.23187416116461981</v>
      </c>
      <c r="N117" s="10">
        <f t="shared" si="15"/>
        <v>2.5992897854448858</v>
      </c>
    </row>
    <row r="118" spans="3:14">
      <c r="C118" s="4">
        <f>Pressure!AB118*1000000</f>
        <v>4952591.6726655588</v>
      </c>
      <c r="D118" s="78">
        <f>Pressure!I118</f>
        <v>8.1256230789298584E-5</v>
      </c>
      <c r="E118" s="40">
        <f>Pressure!H118</f>
        <v>81.256230789298584</v>
      </c>
      <c r="F118" s="10">
        <f t="shared" si="10"/>
        <v>4.5</v>
      </c>
      <c r="G118" s="4">
        <f t="shared" si="9"/>
        <v>209880.42640977871</v>
      </c>
      <c r="H118" s="42">
        <f t="shared" si="11"/>
        <v>7.8897337576483864</v>
      </c>
      <c r="I118" s="10">
        <f t="shared" si="12"/>
        <v>1.1937816165282602</v>
      </c>
      <c r="J118" s="4">
        <f t="shared" si="13"/>
        <v>480.41226093207973</v>
      </c>
      <c r="K118" s="4">
        <f t="shared" si="14"/>
        <v>108.00149744437745</v>
      </c>
      <c r="L118" s="42">
        <f>Pressure!Q118</f>
        <v>4.6182665760439529E-2</v>
      </c>
      <c r="M118" s="10">
        <f t="shared" si="16"/>
        <v>0.2319047350898075</v>
      </c>
      <c r="N118" s="10">
        <f t="shared" si="15"/>
        <v>2.5992897854448858</v>
      </c>
    </row>
    <row r="119" spans="3:14">
      <c r="C119" s="4">
        <f>Pressure!AB119*1000000</f>
        <v>4953449.0330484351</v>
      </c>
      <c r="D119" s="78">
        <f>Pressure!I119</f>
        <v>8.1256230789298584E-5</v>
      </c>
      <c r="E119" s="40">
        <f>Pressure!H119</f>
        <v>81.256230789298584</v>
      </c>
      <c r="F119" s="10">
        <f t="shared" si="10"/>
        <v>4.5</v>
      </c>
      <c r="G119" s="4">
        <f t="shared" si="9"/>
        <v>209916.75954092256</v>
      </c>
      <c r="H119" s="42">
        <f t="shared" si="11"/>
        <v>7.8908008306897752</v>
      </c>
      <c r="I119" s="10">
        <f t="shared" si="12"/>
        <v>1.1937975004258126</v>
      </c>
      <c r="J119" s="4">
        <f t="shared" si="13"/>
        <v>480.50182001722732</v>
      </c>
      <c r="K119" s="4">
        <f t="shared" si="14"/>
        <v>108.02163122549061</v>
      </c>
      <c r="L119" s="42">
        <f>Pressure!Q119</f>
        <v>4.6665404433034678E-2</v>
      </c>
      <c r="M119" s="10">
        <f t="shared" si="16"/>
        <v>0.23193519395772833</v>
      </c>
      <c r="N119" s="10">
        <f t="shared" si="15"/>
        <v>2.5992897854448858</v>
      </c>
    </row>
    <row r="120" spans="3:14">
      <c r="C120" s="4">
        <f>Pressure!AB120*1000000</f>
        <v>4954303.3064604225</v>
      </c>
      <c r="D120" s="78">
        <f>Pressure!I120</f>
        <v>8.1256230789298584E-5</v>
      </c>
      <c r="E120" s="40">
        <f>Pressure!H120</f>
        <v>81.256230789298584</v>
      </c>
      <c r="F120" s="10">
        <f t="shared" si="10"/>
        <v>4.5</v>
      </c>
      <c r="G120" s="4">
        <f t="shared" si="9"/>
        <v>209952.96185272792</v>
      </c>
      <c r="H120" s="42">
        <f t="shared" si="11"/>
        <v>7.891864029127075</v>
      </c>
      <c r="I120" s="10">
        <f t="shared" si="12"/>
        <v>1.1938133216646833</v>
      </c>
      <c r="J120" s="4">
        <f t="shared" si="13"/>
        <v>480.59105664020592</v>
      </c>
      <c r="K120" s="4">
        <f t="shared" si="14"/>
        <v>108.04169251387211</v>
      </c>
      <c r="L120" s="42">
        <f>Pressure!Q120</f>
        <v>4.7148116450298531E-2</v>
      </c>
      <c r="M120" s="10">
        <f t="shared" si="16"/>
        <v>0.23196554063461464</v>
      </c>
      <c r="N120" s="10">
        <f t="shared" si="15"/>
        <v>2.5992897854448858</v>
      </c>
    </row>
    <row r="121" spans="3:14">
      <c r="C121" s="4">
        <f>Pressure!AB121*1000000</f>
        <v>4955154.5613888856</v>
      </c>
      <c r="D121" s="78">
        <f>Pressure!I121</f>
        <v>8.1256230789298584E-5</v>
      </c>
      <c r="E121" s="40">
        <f>Pressure!H121</f>
        <v>81.256230789298584</v>
      </c>
      <c r="F121" s="10">
        <f t="shared" si="10"/>
        <v>4.5</v>
      </c>
      <c r="G121" s="4">
        <f t="shared" si="9"/>
        <v>209989.03624754536</v>
      </c>
      <c r="H121" s="42">
        <f t="shared" si="11"/>
        <v>7.8929234385524367</v>
      </c>
      <c r="I121" s="10">
        <f t="shared" si="12"/>
        <v>1.193829081574588</v>
      </c>
      <c r="J121" s="4">
        <f t="shared" si="13"/>
        <v>480.67997795514327</v>
      </c>
      <c r="K121" s="4">
        <f t="shared" si="14"/>
        <v>108.06168291784167</v>
      </c>
      <c r="L121" s="42">
        <f>Pressure!Q121</f>
        <v>4.763080191425683E-2</v>
      </c>
      <c r="M121" s="10">
        <f t="shared" si="16"/>
        <v>0.23199577766166507</v>
      </c>
      <c r="N121" s="10">
        <f t="shared" si="15"/>
        <v>2.5992897854448858</v>
      </c>
    </row>
    <row r="122" spans="3:14">
      <c r="C122" s="4">
        <f>Pressure!AB122*1000000</f>
        <v>4956002.858522852</v>
      </c>
      <c r="D122" s="78">
        <f>Pressure!I122</f>
        <v>8.1256230789298584E-5</v>
      </c>
      <c r="E122" s="40">
        <f>Pressure!H122</f>
        <v>81.256230789298584</v>
      </c>
      <c r="F122" s="10">
        <f t="shared" si="10"/>
        <v>4.5</v>
      </c>
      <c r="G122" s="4">
        <f t="shared" si="9"/>
        <v>210024.98529724829</v>
      </c>
      <c r="H122" s="42">
        <f t="shared" si="11"/>
        <v>7.893979134841433</v>
      </c>
      <c r="I122" s="10">
        <f t="shared" si="12"/>
        <v>1.1938447813389275</v>
      </c>
      <c r="J122" s="4">
        <f t="shared" si="13"/>
        <v>480.76859030155987</v>
      </c>
      <c r="K122" s="4">
        <f t="shared" si="14"/>
        <v>108.08160386258709</v>
      </c>
      <c r="L122" s="42">
        <f>Pressure!Q122</f>
        <v>4.8113460924739358E-2</v>
      </c>
      <c r="M122" s="10">
        <f t="shared" si="16"/>
        <v>0.23202590729231176</v>
      </c>
      <c r="N122" s="10">
        <f t="shared" si="15"/>
        <v>2.5992897854448858</v>
      </c>
    </row>
    <row r="123" spans="3:14">
      <c r="C123" s="4">
        <f>Pressure!AB123*1000000</f>
        <v>4956848.25164684</v>
      </c>
      <c r="D123" s="78">
        <f>Pressure!I123</f>
        <v>8.1256230789298584E-5</v>
      </c>
      <c r="E123" s="40">
        <f>Pressure!H123</f>
        <v>81.256230789298584</v>
      </c>
      <c r="F123" s="10">
        <f t="shared" si="10"/>
        <v>4.5</v>
      </c>
      <c r="G123" s="4">
        <f t="shared" si="9"/>
        <v>210060.81128111162</v>
      </c>
      <c r="H123" s="42">
        <f t="shared" si="11"/>
        <v>7.8950311852669666</v>
      </c>
      <c r="I123" s="10">
        <f t="shared" si="12"/>
        <v>1.1938604220115872</v>
      </c>
      <c r="J123" s="4">
        <f t="shared" si="13"/>
        <v>480.85689929773775</v>
      </c>
      <c r="K123" s="4">
        <f t="shared" si="14"/>
        <v>108.10145661115457</v>
      </c>
      <c r="L123" s="42">
        <f>Pressure!Q123</f>
        <v>4.8596093579624411E-2</v>
      </c>
      <c r="M123" s="10">
        <f t="shared" si="16"/>
        <v>0.2320559315252238</v>
      </c>
      <c r="N123" s="10">
        <f t="shared" si="15"/>
        <v>2.5992897854448858</v>
      </c>
    </row>
    <row r="124" spans="3:14">
      <c r="C124" s="4">
        <f>Pressure!AB124*1000000</f>
        <v>4957690.7884285226</v>
      </c>
      <c r="D124" s="78">
        <f>Pressure!I124</f>
        <v>8.1256230789298584E-5</v>
      </c>
      <c r="E124" s="40">
        <f>Pressure!H124</f>
        <v>81.256230789298584</v>
      </c>
      <c r="F124" s="10">
        <f t="shared" si="10"/>
        <v>4.5</v>
      </c>
      <c r="G124" s="4">
        <f t="shared" si="9"/>
        <v>210096.51621919111</v>
      </c>
      <c r="H124" s="42">
        <f t="shared" si="11"/>
        <v>7.8960796494807779</v>
      </c>
      <c r="I124" s="10">
        <f t="shared" si="12"/>
        <v>1.1938760045317336</v>
      </c>
      <c r="J124" s="4">
        <f t="shared" si="13"/>
        <v>480.94490992299853</v>
      </c>
      <c r="K124" s="4">
        <f t="shared" si="14"/>
        <v>108.12124228294559</v>
      </c>
      <c r="L124" s="42">
        <f>Pressure!Q124</f>
        <v>4.9078699975055227E-2</v>
      </c>
      <c r="M124" s="10">
        <f t="shared" si="16"/>
        <v>0.23208585213342872</v>
      </c>
      <c r="N124" s="10">
        <f t="shared" si="15"/>
        <v>2.5992897854448858</v>
      </c>
    </row>
    <row r="125" spans="3:14">
      <c r="C125" s="4">
        <f>Pressure!AB125*1000000</f>
        <v>4958530.51111848</v>
      </c>
      <c r="D125" s="78">
        <f>Pressure!I125</f>
        <v>8.1256230789298584E-5</v>
      </c>
      <c r="E125" s="40">
        <f>Pressure!H125</f>
        <v>81.256230789298584</v>
      </c>
      <c r="F125" s="10">
        <f t="shared" si="10"/>
        <v>4.5</v>
      </c>
      <c r="G125" s="4">
        <f t="shared" si="9"/>
        <v>210132.10190197753</v>
      </c>
      <c r="H125" s="42">
        <f t="shared" si="11"/>
        <v>7.8971245803854391</v>
      </c>
      <c r="I125" s="10">
        <f t="shared" si="12"/>
        <v>1.1938915297369559</v>
      </c>
      <c r="J125" s="4">
        <f t="shared" si="13"/>
        <v>481.03262659079923</v>
      </c>
      <c r="K125" s="4">
        <f t="shared" si="14"/>
        <v>108.14096187014955</v>
      </c>
      <c r="L125" s="42">
        <f>Pressure!Q125</f>
        <v>4.9561280205631678E-2</v>
      </c>
      <c r="M125" s="10">
        <f t="shared" si="16"/>
        <v>0.23211567069009698</v>
      </c>
      <c r="N125" s="10">
        <f t="shared" si="15"/>
        <v>2.5992897854448858</v>
      </c>
    </row>
    <row r="126" spans="3:14">
      <c r="C126" s="4">
        <f>Pressure!AB126*1000000</f>
        <v>4959367.4571672408</v>
      </c>
      <c r="D126" s="78">
        <f>Pressure!I126</f>
        <v>8.1256230789298584E-5</v>
      </c>
      <c r="E126" s="40">
        <f>Pressure!H126</f>
        <v>81.256230789298584</v>
      </c>
      <c r="F126" s="10">
        <f t="shared" si="10"/>
        <v>4.5</v>
      </c>
      <c r="G126" s="4">
        <f t="shared" si="9"/>
        <v>210167.56991654562</v>
      </c>
      <c r="H126" s="42">
        <f t="shared" si="11"/>
        <v>7.8981660249032064</v>
      </c>
      <c r="I126" s="10">
        <f t="shared" si="12"/>
        <v>1.1939069983748494</v>
      </c>
      <c r="J126" s="4">
        <f t="shared" si="13"/>
        <v>481.12005321318816</v>
      </c>
      <c r="K126" s="4">
        <f t="shared" si="14"/>
        <v>108.16061625223421</v>
      </c>
      <c r="L126" s="42">
        <f>Pressure!Q126</f>
        <v>5.0043834364580021E-2</v>
      </c>
      <c r="M126" s="10">
        <f t="shared" si="16"/>
        <v>0.23214538859135408</v>
      </c>
      <c r="N126" s="10">
        <f t="shared" si="15"/>
        <v>2.5992897854448858</v>
      </c>
    </row>
    <row r="127" spans="3:14">
      <c r="C127" s="4">
        <f>Pressure!AB127*1000000</f>
        <v>4960201.6597718438</v>
      </c>
      <c r="D127" s="78">
        <f>Pressure!I127</f>
        <v>8.1256230789298584E-5</v>
      </c>
      <c r="E127" s="40">
        <f>Pressure!H127</f>
        <v>81.256230789298584</v>
      </c>
      <c r="F127" s="10">
        <f t="shared" si="10"/>
        <v>4.5</v>
      </c>
      <c r="G127" s="4">
        <f t="shared" si="9"/>
        <v>210202.9216697161</v>
      </c>
      <c r="H127" s="42">
        <f t="shared" si="11"/>
        <v>7.8992040246570348</v>
      </c>
      <c r="I127" s="10">
        <f t="shared" si="12"/>
        <v>1.1939224111132709</v>
      </c>
      <c r="J127" s="4">
        <f t="shared" si="13"/>
        <v>481.20719325789759</v>
      </c>
      <c r="K127" s="4">
        <f t="shared" si="14"/>
        <v>108.18020620878053</v>
      </c>
      <c r="L127" s="42">
        <f>Pressure!Q127</f>
        <v>5.0526362543903303E-2</v>
      </c>
      <c r="M127" s="10">
        <f t="shared" si="16"/>
        <v>0.23217500707643982</v>
      </c>
      <c r="N127" s="10">
        <f t="shared" si="15"/>
        <v>2.5992897854448858</v>
      </c>
    </row>
    <row r="128" spans="3:14">
      <c r="C128" s="4">
        <f>Pressure!AB128*1000000</f>
        <v>4961033.1483599907</v>
      </c>
      <c r="D128" s="78">
        <f>Pressure!I128</f>
        <v>8.1256230789298584E-5</v>
      </c>
      <c r="E128" s="40">
        <f>Pressure!H128</f>
        <v>81.256230789298584</v>
      </c>
      <c r="F128" s="10">
        <f t="shared" si="10"/>
        <v>4.5</v>
      </c>
      <c r="G128" s="4">
        <f t="shared" si="9"/>
        <v>210238.1584085731</v>
      </c>
      <c r="H128" s="42">
        <f t="shared" si="11"/>
        <v>7.9002386165738283</v>
      </c>
      <c r="I128" s="10">
        <f t="shared" si="12"/>
        <v>1.1939377685494221</v>
      </c>
      <c r="J128" s="4">
        <f t="shared" si="13"/>
        <v>481.29404979891865</v>
      </c>
      <c r="K128" s="4">
        <f t="shared" si="14"/>
        <v>108.19973243085262</v>
      </c>
      <c r="L128" s="42">
        <f>Pressure!Q128</f>
        <v>5.1008864834514618E-2</v>
      </c>
      <c r="M128" s="10">
        <f t="shared" si="16"/>
        <v>0.23220452724557619</v>
      </c>
      <c r="N128" s="10">
        <f t="shared" si="15"/>
        <v>2.5992897854448858</v>
      </c>
    </row>
    <row r="129" spans="3:14">
      <c r="C129" s="4">
        <f>Pressure!AB129*1000000</f>
        <v>4961861.9490172183</v>
      </c>
      <c r="D129" s="78">
        <f>Pressure!I129</f>
        <v>8.1256230789298584E-5</v>
      </c>
      <c r="E129" s="40">
        <f>Pressure!H129</f>
        <v>81.256230789298584</v>
      </c>
      <c r="F129" s="10">
        <f t="shared" si="10"/>
        <v>4.5</v>
      </c>
      <c r="G129" s="4">
        <f t="shared" si="9"/>
        <v>210273.28123856688</v>
      </c>
      <c r="H129" s="42">
        <f t="shared" si="11"/>
        <v>7.9012698334166931</v>
      </c>
      <c r="I129" s="10">
        <f t="shared" si="12"/>
        <v>1.1939530712178585</v>
      </c>
      <c r="J129" s="4">
        <f t="shared" si="13"/>
        <v>481.38062556112266</v>
      </c>
      <c r="K129" s="4">
        <f t="shared" si="14"/>
        <v>108.21919553102887</v>
      </c>
      <c r="L129" s="42">
        <f>Pressure!Q129</f>
        <v>5.1491341326355203E-2</v>
      </c>
      <c r="M129" s="10">
        <f t="shared" si="16"/>
        <v>0.23223395007574324</v>
      </c>
      <c r="N129" s="10">
        <f t="shared" si="15"/>
        <v>2.5992897854448858</v>
      </c>
    </row>
    <row r="130" spans="3:14">
      <c r="C130" s="4">
        <f>Pressure!AB130*1000000</f>
        <v>4962688.084866643</v>
      </c>
      <c r="D130" s="78">
        <f>Pressure!I130</f>
        <v>8.1256230789298584E-5</v>
      </c>
      <c r="E130" s="40">
        <f>Pressure!H130</f>
        <v>81.256230789298584</v>
      </c>
      <c r="F130" s="10">
        <f t="shared" si="10"/>
        <v>4.5</v>
      </c>
      <c r="G130" s="4">
        <f t="shared" si="9"/>
        <v>210308.2911396065</v>
      </c>
      <c r="H130" s="42">
        <f t="shared" si="11"/>
        <v>7.9022977042580109</v>
      </c>
      <c r="I130" s="10">
        <f t="shared" si="12"/>
        <v>1.1939683195976081</v>
      </c>
      <c r="J130" s="4">
        <f t="shared" si="13"/>
        <v>481.46692295992932</v>
      </c>
      <c r="K130" s="4">
        <f t="shared" si="14"/>
        <v>108.23859605231989</v>
      </c>
      <c r="L130" s="42">
        <f>Pressure!Q130</f>
        <v>5.1973792108499117E-2</v>
      </c>
      <c r="M130" s="10">
        <f t="shared" si="16"/>
        <v>0.23226327643466607</v>
      </c>
      <c r="N130" s="10">
        <f t="shared" si="15"/>
        <v>2.5992897854448858</v>
      </c>
    </row>
    <row r="131" spans="3:14">
      <c r="C131" s="4">
        <f>Pressure!AB131*1000000</f>
        <v>4963511.5764042549</v>
      </c>
      <c r="D131" s="78">
        <f>Pressure!I131</f>
        <v>8.1256230789298584E-5</v>
      </c>
      <c r="E131" s="40">
        <f>Pressure!H131</f>
        <v>81.256230789298584</v>
      </c>
      <c r="F131" s="10">
        <f t="shared" si="10"/>
        <v>4.5</v>
      </c>
      <c r="G131" s="4">
        <f t="shared" si="9"/>
        <v>210343.18898026895</v>
      </c>
      <c r="H131" s="42">
        <f t="shared" si="11"/>
        <v>7.9033222548972066</v>
      </c>
      <c r="I131" s="10">
        <f t="shared" si="12"/>
        <v>1.193983514118454</v>
      </c>
      <c r="J131" s="4">
        <f t="shared" si="13"/>
        <v>481.55294413633118</v>
      </c>
      <c r="K131" s="4">
        <f t="shared" si="14"/>
        <v>108.25793447604227</v>
      </c>
      <c r="L131" s="42">
        <f>Pressure!Q131</f>
        <v>5.2456217269246076E-2</v>
      </c>
      <c r="M131" s="10">
        <f t="shared" si="16"/>
        <v>0.23229250709321428</v>
      </c>
      <c r="N131" s="10">
        <f t="shared" si="15"/>
        <v>2.5992897854448858</v>
      </c>
    </row>
    <row r="132" spans="3:14">
      <c r="C132" s="4">
        <f>Pressure!AB132*1000000</f>
        <v>4964332.4417960187</v>
      </c>
      <c r="D132" s="78">
        <f>Pressure!I132</f>
        <v>8.1256230789298584E-5</v>
      </c>
      <c r="E132" s="40">
        <f>Pressure!H132</f>
        <v>81.256230789298584</v>
      </c>
      <c r="F132" s="10">
        <f t="shared" si="10"/>
        <v>4.5</v>
      </c>
      <c r="G132" s="4">
        <f t="shared" si="9"/>
        <v>210377.97553038964</v>
      </c>
      <c r="H132" s="42">
        <f t="shared" si="11"/>
        <v>7.9043435082308546</v>
      </c>
      <c r="I132" s="10">
        <f t="shared" si="12"/>
        <v>1.1939986551664992</v>
      </c>
      <c r="J132" s="4">
        <f t="shared" si="13"/>
        <v>481.63869098792821</v>
      </c>
      <c r="K132" s="4">
        <f t="shared" si="14"/>
        <v>108.27721122879552</v>
      </c>
      <c r="L132" s="42">
        <f>Pressure!Q132</f>
        <v>5.2938616896203723E-2</v>
      </c>
      <c r="M132" s="10">
        <f t="shared" si="16"/>
        <v>0.23232164273633435</v>
      </c>
      <c r="N132" s="10">
        <f t="shared" si="15"/>
        <v>2.5992897854448858</v>
      </c>
    </row>
    <row r="133" spans="3:14">
      <c r="C133" s="4">
        <f>Pressure!AB133*1000000</f>
        <v>4965150.6971415728</v>
      </c>
      <c r="D133" s="78">
        <f>Pressure!I133</f>
        <v>8.1256230789298584E-5</v>
      </c>
      <c r="E133" s="40">
        <f>Pressure!H133</f>
        <v>81.256230789298584</v>
      </c>
      <c r="F133" s="10">
        <f t="shared" si="10"/>
        <v>4.5</v>
      </c>
      <c r="G133" s="4">
        <f t="shared" si="9"/>
        <v>210412.65147223737</v>
      </c>
      <c r="H133" s="42">
        <f t="shared" si="11"/>
        <v>7.9053614845811984</v>
      </c>
      <c r="I133" s="10">
        <f t="shared" si="12"/>
        <v>1.1940137430891047</v>
      </c>
      <c r="J133" s="4">
        <f t="shared" si="13"/>
        <v>481.72416519647419</v>
      </c>
      <c r="K133" s="4">
        <f t="shared" si="14"/>
        <v>108.29642668865478</v>
      </c>
      <c r="L133" s="42">
        <f>Pressure!Q133</f>
        <v>5.3420991076360634E-2</v>
      </c>
      <c r="M133" s="10">
        <f t="shared" si="16"/>
        <v>0.2323506839727856</v>
      </c>
      <c r="N133" s="10">
        <f t="shared" si="15"/>
        <v>2.5992897854448858</v>
      </c>
    </row>
    <row r="134" spans="3:14">
      <c r="C134" s="4">
        <f>Pressure!AB134*1000000</f>
        <v>4965966.356706447</v>
      </c>
      <c r="D134" s="78">
        <f>Pressure!I134</f>
        <v>8.1256230789298584E-5</v>
      </c>
      <c r="E134" s="40">
        <f>Pressure!H134</f>
        <v>81.256230789298584</v>
      </c>
      <c r="F134" s="10">
        <f t="shared" si="10"/>
        <v>4.5</v>
      </c>
      <c r="G134" s="4">
        <f t="shared" si="9"/>
        <v>210447.21741035537</v>
      </c>
      <c r="H134" s="42">
        <f t="shared" si="11"/>
        <v>7.9063762019854442</v>
      </c>
      <c r="I134" s="10">
        <f t="shared" si="12"/>
        <v>1.1940287781992354</v>
      </c>
      <c r="J134" s="4">
        <f t="shared" si="13"/>
        <v>481.80936825213314</v>
      </c>
      <c r="K134" s="4">
        <f t="shared" si="14"/>
        <v>108.31558119062389</v>
      </c>
      <c r="L134" s="42">
        <f>Pressure!Q134</f>
        <v>5.3903339896151072E-2</v>
      </c>
      <c r="M134" s="10">
        <f t="shared" si="16"/>
        <v>0.23237963134372286</v>
      </c>
      <c r="N134" s="10">
        <f t="shared" si="15"/>
        <v>2.5992897854448858</v>
      </c>
    </row>
    <row r="135" spans="3:14">
      <c r="C135" s="4">
        <f>Pressure!AB135*1000000</f>
        <v>4966779.4331293423</v>
      </c>
      <c r="D135" s="78">
        <f>Pressure!I135</f>
        <v>8.1256230789298584E-5</v>
      </c>
      <c r="E135" s="40">
        <f>Pressure!H135</f>
        <v>81.256230789298584</v>
      </c>
      <c r="F135" s="10">
        <f t="shared" si="10"/>
        <v>4.5</v>
      </c>
      <c r="G135" s="4">
        <f t="shared" si="9"/>
        <v>210481.67388034516</v>
      </c>
      <c r="H135" s="42">
        <f t="shared" si="11"/>
        <v>7.9073876764539328</v>
      </c>
      <c r="I135" s="10">
        <f t="shared" si="12"/>
        <v>1.1940437607793395</v>
      </c>
      <c r="J135" s="4">
        <f t="shared" si="13"/>
        <v>481.89430147513247</v>
      </c>
      <c r="K135" s="4">
        <f t="shared" si="14"/>
        <v>108.33467503150318</v>
      </c>
      <c r="L135" s="42">
        <f>Pressure!Q135</f>
        <v>5.4385663441512438E-2</v>
      </c>
      <c r="M135" s="10">
        <f t="shared" si="16"/>
        <v>0.23240848533030731</v>
      </c>
      <c r="N135" s="10">
        <f t="shared" si="15"/>
        <v>2.5992897854448858</v>
      </c>
    </row>
    <row r="136" spans="3:14">
      <c r="C136" s="4">
        <f>Pressure!AB136*1000000</f>
        <v>4967589.9376054797</v>
      </c>
      <c r="D136" s="78">
        <f>Pressure!I136</f>
        <v>8.1256230789298584E-5</v>
      </c>
      <c r="E136" s="40">
        <f>Pressure!H136</f>
        <v>81.256230789298584</v>
      </c>
      <c r="F136" s="10">
        <f t="shared" si="10"/>
        <v>4.5</v>
      </c>
      <c r="G136" s="4">
        <f t="shared" si="9"/>
        <v>210516.02135663675</v>
      </c>
      <c r="H136" s="42">
        <f t="shared" si="11"/>
        <v>7.9083959221985678</v>
      </c>
      <c r="I136" s="10">
        <f t="shared" si="12"/>
        <v>1.194058691084777</v>
      </c>
      <c r="J136" s="4">
        <f t="shared" si="13"/>
        <v>481.97896603491461</v>
      </c>
      <c r="K136" s="4">
        <f t="shared" si="14"/>
        <v>108.35370847419509</v>
      </c>
      <c r="L136" s="42">
        <f>Pressure!Q136</f>
        <v>5.4867961797936265E-2</v>
      </c>
      <c r="M136" s="10">
        <f t="shared" si="16"/>
        <v>0.23243724636047972</v>
      </c>
      <c r="N136" s="10">
        <f t="shared" si="15"/>
        <v>2.5992897854448858</v>
      </c>
    </row>
    <row r="137" spans="3:14">
      <c r="C137" s="4">
        <f>Pressure!AB137*1000000</f>
        <v>4968397.8800479639</v>
      </c>
      <c r="D137" s="78">
        <f>Pressure!I137</f>
        <v>8.1256230789298584E-5</v>
      </c>
      <c r="E137" s="40">
        <f>Pressure!H137</f>
        <v>81.256230789298584</v>
      </c>
      <c r="F137" s="10">
        <f t="shared" si="10"/>
        <v>4.5</v>
      </c>
      <c r="G137" s="4">
        <f t="shared" si="9"/>
        <v>210550.26025932663</v>
      </c>
      <c r="H137" s="42">
        <f t="shared" si="11"/>
        <v>7.9094009518337947</v>
      </c>
      <c r="I137" s="10">
        <f t="shared" si="12"/>
        <v>1.1940735693468376</v>
      </c>
      <c r="J137" s="4">
        <f t="shared" si="13"/>
        <v>482.06336296699357</v>
      </c>
      <c r="K137" s="4">
        <f t="shared" si="14"/>
        <v>108.37268175149354</v>
      </c>
      <c r="L137" s="42">
        <f>Pressure!Q137</f>
        <v>5.5350235050513466E-2</v>
      </c>
      <c r="M137" s="10">
        <f t="shared" si="16"/>
        <v>0.23246591481492498</v>
      </c>
      <c r="N137" s="10">
        <f t="shared" si="15"/>
        <v>2.5992897854448858</v>
      </c>
    </row>
    <row r="138" spans="3:14">
      <c r="C138" s="4">
        <f>Pressure!AB138*1000000</f>
        <v>4969203.2692321874</v>
      </c>
      <c r="D138" s="78">
        <f>Pressure!I138</f>
        <v>8.1256230789298584E-5</v>
      </c>
      <c r="E138" s="40">
        <f>Pressure!H138</f>
        <v>81.256230789298584</v>
      </c>
      <c r="F138" s="10">
        <f t="shared" si="10"/>
        <v>4.5</v>
      </c>
      <c r="G138" s="4">
        <f t="shared" si="9"/>
        <v>210584.39096029752</v>
      </c>
      <c r="H138" s="42">
        <f t="shared" si="11"/>
        <v>7.910402776556448</v>
      </c>
      <c r="I138" s="10">
        <f t="shared" si="12"/>
        <v>1.1940883957754398</v>
      </c>
      <c r="J138" s="4">
        <f t="shared" si="13"/>
        <v>482.14749318803882</v>
      </c>
      <c r="K138" s="4">
        <f t="shared" si="14"/>
        <v>108.39159506947503</v>
      </c>
      <c r="L138" s="42">
        <f>Pressure!Q138</f>
        <v>5.5832483283974534E-2</v>
      </c>
      <c r="M138" s="10">
        <f t="shared" si="16"/>
        <v>0.23249449103237393</v>
      </c>
      <c r="N138" s="10">
        <f t="shared" si="15"/>
        <v>2.5992897854448858</v>
      </c>
    </row>
    <row r="139" spans="3:14">
      <c r="C139" s="4">
        <f>Pressure!AB139*1000000</f>
        <v>4970006.1129238689</v>
      </c>
      <c r="D139" s="78">
        <f>Pressure!I139</f>
        <v>8.1256230789298584E-5</v>
      </c>
      <c r="E139" s="40">
        <f>Pressure!H139</f>
        <v>81.256230789298584</v>
      </c>
      <c r="F139" s="10">
        <f t="shared" si="10"/>
        <v>4.5</v>
      </c>
      <c r="G139" s="4">
        <f t="shared" si="9"/>
        <v>210618.41378864425</v>
      </c>
      <c r="H139" s="42">
        <f t="shared" si="11"/>
        <v>7.9114014063052771</v>
      </c>
      <c r="I139" s="10">
        <f t="shared" si="12"/>
        <v>1.1941031705615226</v>
      </c>
      <c r="J139" s="4">
        <f t="shared" si="13"/>
        <v>482.23135750925036</v>
      </c>
      <c r="K139" s="4">
        <f t="shared" si="14"/>
        <v>108.41044861050545</v>
      </c>
      <c r="L139" s="42">
        <f>Pressure!Q139</f>
        <v>5.6314706582725221E-2</v>
      </c>
      <c r="M139" s="10">
        <f t="shared" si="16"/>
        <v>0.23252297531432189</v>
      </c>
      <c r="N139" s="10">
        <f t="shared" si="15"/>
        <v>2.5992897854448858</v>
      </c>
    </row>
    <row r="140" spans="3:14">
      <c r="C140" s="4">
        <f>Pressure!AB140*1000000</f>
        <v>4970806.4179914342</v>
      </c>
      <c r="D140" s="78">
        <f>Pressure!I140</f>
        <v>8.1256230789298584E-5</v>
      </c>
      <c r="E140" s="40">
        <f>Pressure!H140</f>
        <v>81.256230789298584</v>
      </c>
      <c r="F140" s="10">
        <f t="shared" si="10"/>
        <v>4.5</v>
      </c>
      <c r="G140" s="4">
        <f t="shared" si="9"/>
        <v>210652.32903543627</v>
      </c>
      <c r="H140" s="42">
        <f t="shared" si="11"/>
        <v>7.912396849900861</v>
      </c>
      <c r="I140" s="10">
        <f t="shared" si="12"/>
        <v>1.1941178938791457</v>
      </c>
      <c r="J140" s="4">
        <f t="shared" si="13"/>
        <v>482.31495664809751</v>
      </c>
      <c r="K140" s="4">
        <f t="shared" si="14"/>
        <v>108.42924253587913</v>
      </c>
      <c r="L140" s="42">
        <f>Pressure!Q140</f>
        <v>5.6796905030878232E-2</v>
      </c>
      <c r="M140" s="10">
        <f t="shared" si="16"/>
        <v>0.23255136792918982</v>
      </c>
      <c r="N140" s="10">
        <f t="shared" si="15"/>
        <v>2.5992897854448858</v>
      </c>
    </row>
    <row r="141" spans="3:14">
      <c r="C141" s="4">
        <f>Pressure!AB141*1000000</f>
        <v>4971604.1905061714</v>
      </c>
      <c r="D141" s="78">
        <f>Pressure!I141</f>
        <v>8.1256230789298584E-5</v>
      </c>
      <c r="E141" s="40">
        <f>Pressure!H141</f>
        <v>81.256230789298584</v>
      </c>
      <c r="F141" s="10">
        <f t="shared" si="10"/>
        <v>4.5</v>
      </c>
      <c r="G141" s="4">
        <f t="shared" si="9"/>
        <v>210686.13695796198</v>
      </c>
      <c r="H141" s="42">
        <f t="shared" si="11"/>
        <v>7.9133891151703848</v>
      </c>
      <c r="I141" s="10">
        <f t="shared" si="12"/>
        <v>1.1941325658873592</v>
      </c>
      <c r="J141" s="4">
        <f t="shared" si="13"/>
        <v>482.39829123878155</v>
      </c>
      <c r="K141" s="4">
        <f t="shared" si="14"/>
        <v>108.44797698817085</v>
      </c>
      <c r="L141" s="42">
        <f>Pressure!Q141</f>
        <v>5.7279078712281391E-2</v>
      </c>
      <c r="M141" s="10">
        <f t="shared" si="16"/>
        <v>0.23257966911600716</v>
      </c>
      <c r="N141" s="10">
        <f t="shared" si="15"/>
        <v>2.5992897854448858</v>
      </c>
    </row>
    <row r="142" spans="3:14">
      <c r="C142" s="4">
        <f>Pressure!AB142*1000000</f>
        <v>4972399.4358320609</v>
      </c>
      <c r="D142" s="78">
        <f>Pressure!I142</f>
        <v>8.1256230789298584E-5</v>
      </c>
      <c r="E142" s="40">
        <f>Pressure!H142</f>
        <v>81.256230789298584</v>
      </c>
      <c r="F142" s="10">
        <f t="shared" si="10"/>
        <v>4.5</v>
      </c>
      <c r="G142" s="4">
        <f t="shared" si="9"/>
        <v>210719.83778353565</v>
      </c>
      <c r="H142" s="42">
        <f t="shared" si="11"/>
        <v>7.9143782090595112</v>
      </c>
      <c r="I142" s="10">
        <f t="shared" si="12"/>
        <v>1.1941471867318807</v>
      </c>
      <c r="J142" s="4">
        <f t="shared" si="13"/>
        <v>482.48136184161916</v>
      </c>
      <c r="K142" s="4">
        <f t="shared" si="14"/>
        <v>108.46665209334543</v>
      </c>
      <c r="L142" s="42">
        <f>Pressure!Q142</f>
        <v>5.7761227710542672E-2</v>
      </c>
      <c r="M142" s="10">
        <f t="shared" si="16"/>
        <v>0.2326078790877037</v>
      </c>
      <c r="N142" s="10">
        <f t="shared" si="15"/>
        <v>2.5992897854448858</v>
      </c>
    </row>
    <row r="143" spans="3:14">
      <c r="C143" s="4">
        <f>Pressure!AB143*1000000</f>
        <v>4973192.1587042259</v>
      </c>
      <c r="D143" s="78">
        <f>Pressure!I143</f>
        <v>8.1256230789298584E-5</v>
      </c>
      <c r="E143" s="40">
        <f>Pressure!H143</f>
        <v>81.256230789298584</v>
      </c>
      <c r="F143" s="10">
        <f t="shared" si="10"/>
        <v>4.5</v>
      </c>
      <c r="G143" s="4">
        <f t="shared" si="9"/>
        <v>210753.43171282182</v>
      </c>
      <c r="H143" s="42">
        <f t="shared" si="11"/>
        <v>7.9153641377300561</v>
      </c>
      <c r="I143" s="10">
        <f t="shared" si="12"/>
        <v>1.1941617565465585</v>
      </c>
      <c r="J143" s="4">
        <f t="shared" si="13"/>
        <v>482.56416895123681</v>
      </c>
      <c r="K143" s="4">
        <f t="shared" si="14"/>
        <v>108.48526796259989</v>
      </c>
      <c r="L143" s="42">
        <f>Pressure!Q143</f>
        <v>5.8243352109052432E-2</v>
      </c>
      <c r="M143" s="10">
        <f t="shared" si="16"/>
        <v>0.23263599803401905</v>
      </c>
      <c r="N143" s="10">
        <f t="shared" si="15"/>
        <v>2.5992897854448858</v>
      </c>
    </row>
    <row r="144" spans="3:14">
      <c r="C144" s="4">
        <f>Pressure!AB144*1000000</f>
        <v>4973982.3632991835</v>
      </c>
      <c r="D144" s="78">
        <f>Pressure!I144</f>
        <v>8.1256230789298584E-5</v>
      </c>
      <c r="E144" s="40">
        <f>Pressure!H144</f>
        <v>81.256230789298584</v>
      </c>
      <c r="F144" s="10">
        <f t="shared" si="10"/>
        <v>4.5</v>
      </c>
      <c r="G144" s="4">
        <f t="shared" si="9"/>
        <v>210786.9189228125</v>
      </c>
      <c r="H144" s="42">
        <f t="shared" si="11"/>
        <v>7.9163469066475081</v>
      </c>
      <c r="I144" s="10">
        <f t="shared" si="12"/>
        <v>1.1941762754546832</v>
      </c>
      <c r="J144" s="4">
        <f t="shared" si="13"/>
        <v>482.64671300390972</v>
      </c>
      <c r="K144" s="4">
        <f t="shared" si="14"/>
        <v>108.50382469401325</v>
      </c>
      <c r="L144" s="42">
        <f>Pressure!Q144</f>
        <v>5.8725451991003208E-2</v>
      </c>
      <c r="M144" s="10">
        <f t="shared" si="16"/>
        <v>0.23266402612409029</v>
      </c>
      <c r="N144" s="10">
        <f t="shared" si="15"/>
        <v>2.5992897854448858</v>
      </c>
    </row>
    <row r="145" spans="3:14">
      <c r="C145" s="4">
        <f>Pressure!AB145*1000000</f>
        <v>4974770.0532966657</v>
      </c>
      <c r="D145" s="78">
        <f>Pressure!I145</f>
        <v>8.1256230789298584E-5</v>
      </c>
      <c r="E145" s="40">
        <f>Pressure!H145</f>
        <v>81.256230789298584</v>
      </c>
      <c r="F145" s="10">
        <f t="shared" si="10"/>
        <v>4.5</v>
      </c>
      <c r="G145" s="4">
        <f t="shared" si="9"/>
        <v>210820.299569447</v>
      </c>
      <c r="H145" s="42">
        <f t="shared" si="11"/>
        <v>7.9173265206580075</v>
      </c>
      <c r="I145" s="10">
        <f t="shared" si="12"/>
        <v>1.1941907435701398</v>
      </c>
      <c r="J145" s="4">
        <f t="shared" si="13"/>
        <v>482.72899438401947</v>
      </c>
      <c r="K145" s="4">
        <f t="shared" si="14"/>
        <v>108.52232237399835</v>
      </c>
      <c r="L145" s="42">
        <f>Pressure!Q145</f>
        <v>5.9207527439407298E-2</v>
      </c>
      <c r="M145" s="10">
        <f t="shared" si="16"/>
        <v>0.23269196350872584</v>
      </c>
      <c r="N145" s="10">
        <f t="shared" si="15"/>
        <v>2.5992897854448858</v>
      </c>
    </row>
    <row r="146" spans="3:14">
      <c r="C146" s="4">
        <f>Pressure!AB146*1000000</f>
        <v>4975555.231935651</v>
      </c>
      <c r="D146" s="78">
        <f>Pressure!I146</f>
        <v>8.1256230789298584E-5</v>
      </c>
      <c r="E146" s="40">
        <f>Pressure!H146</f>
        <v>81.256230789298584</v>
      </c>
      <c r="F146" s="10">
        <f t="shared" si="10"/>
        <v>4.5</v>
      </c>
      <c r="G146" s="4">
        <f t="shared" si="9"/>
        <v>210853.57378998646</v>
      </c>
      <c r="H146" s="42">
        <f t="shared" si="11"/>
        <v>7.9183029840580925</v>
      </c>
      <c r="I146" s="10">
        <f t="shared" si="12"/>
        <v>1.1942051609984521</v>
      </c>
      <c r="J146" s="4">
        <f t="shared" si="13"/>
        <v>482.81101342990667</v>
      </c>
      <c r="K146" s="4">
        <f t="shared" si="14"/>
        <v>108.54076107861756</v>
      </c>
      <c r="L146" s="42">
        <f>Pressure!Q146</f>
        <v>5.9689578537112403E-2</v>
      </c>
      <c r="M146" s="10">
        <f t="shared" si="16"/>
        <v>0.23271981032244946</v>
      </c>
      <c r="N146" s="10">
        <f t="shared" si="15"/>
        <v>2.5992897854448858</v>
      </c>
    </row>
    <row r="147" spans="3:14">
      <c r="C147" s="4">
        <f>Pressure!AB147*1000000</f>
        <v>4976337.9020620547</v>
      </c>
      <c r="D147" s="78">
        <f>Pressure!I147</f>
        <v>8.1256230789298584E-5</v>
      </c>
      <c r="E147" s="40">
        <f>Pressure!H147</f>
        <v>81.256230789298584</v>
      </c>
      <c r="F147" s="10">
        <f t="shared" si="10"/>
        <v>4.5</v>
      </c>
      <c r="G147" s="4">
        <f t="shared" si="9"/>
        <v>210886.74170503474</v>
      </c>
      <c r="H147" s="42">
        <f t="shared" si="11"/>
        <v>7.9192763006541229</v>
      </c>
      <c r="I147" s="10">
        <f t="shared" si="12"/>
        <v>1.1942195278376724</v>
      </c>
      <c r="J147" s="4">
        <f t="shared" si="13"/>
        <v>482.89277043885306</v>
      </c>
      <c r="K147" s="4">
        <f t="shared" si="14"/>
        <v>108.55914087470282</v>
      </c>
      <c r="L147" s="42">
        <f>Pressure!Q147</f>
        <v>6.017160536681556E-2</v>
      </c>
      <c r="M147" s="10">
        <f t="shared" si="16"/>
        <v>0.23274756668530042</v>
      </c>
      <c r="N147" s="10">
        <f t="shared" si="15"/>
        <v>2.5992897854448858</v>
      </c>
    </row>
    <row r="148" spans="3:14">
      <c r="C148" s="4">
        <f>Pressure!AB148*1000000</f>
        <v>4977118.066174197</v>
      </c>
      <c r="D148" s="78">
        <f>Pressure!I148</f>
        <v>8.1256230789298584E-5</v>
      </c>
      <c r="E148" s="40">
        <f>Pressure!H148</f>
        <v>81.256230789298584</v>
      </c>
      <c r="F148" s="10">
        <f t="shared" si="10"/>
        <v>4.5</v>
      </c>
      <c r="G148" s="4">
        <f t="shared" si="9"/>
        <v>210919.80342046541</v>
      </c>
      <c r="H148" s="42">
        <f t="shared" si="11"/>
        <v>7.9202464738188736</v>
      </c>
      <c r="I148" s="10">
        <f t="shared" si="12"/>
        <v>1.1942338441792277</v>
      </c>
      <c r="J148" s="4">
        <f t="shared" si="13"/>
        <v>482.97426567183078</v>
      </c>
      <c r="K148" s="4">
        <f t="shared" si="14"/>
        <v>108.57746182092325</v>
      </c>
      <c r="L148" s="42">
        <f>Pressure!Q148</f>
        <v>6.0653608011075541E-2</v>
      </c>
      <c r="M148" s="10">
        <f t="shared" si="16"/>
        <v>0.23277523270445002</v>
      </c>
      <c r="N148" s="10">
        <f t="shared" si="15"/>
        <v>2.5992897854448858</v>
      </c>
    </row>
    <row r="149" spans="3:14">
      <c r="C149" s="4">
        <f>Pressure!AB149*1000000</f>
        <v>4977895.7264593123</v>
      </c>
      <c r="D149" s="78">
        <f>Pressure!I149</f>
        <v>8.1256230789298584E-5</v>
      </c>
      <c r="E149" s="40">
        <f>Pressure!H149</f>
        <v>81.256230789298584</v>
      </c>
      <c r="F149" s="10">
        <f t="shared" si="10"/>
        <v>4.5</v>
      </c>
      <c r="G149" s="4">
        <f t="shared" si="9"/>
        <v>210952.7590289689</v>
      </c>
      <c r="H149" s="42">
        <f t="shared" si="11"/>
        <v>7.9212135065370095</v>
      </c>
      <c r="I149" s="10">
        <f t="shared" si="12"/>
        <v>1.1942481101086009</v>
      </c>
      <c r="J149" s="4">
        <f t="shared" si="13"/>
        <v>483.05549935731665</v>
      </c>
      <c r="K149" s="4">
        <f t="shared" si="14"/>
        <v>108.59572396864274</v>
      </c>
      <c r="L149" s="42">
        <f>Pressure!Q149</f>
        <v>6.1135586552323873E-2</v>
      </c>
      <c r="M149" s="10">
        <f t="shared" si="16"/>
        <v>0.23280280847560864</v>
      </c>
      <c r="N149" s="10">
        <f t="shared" si="15"/>
        <v>2.5992897854448858</v>
      </c>
    </row>
    <row r="150" spans="3:14">
      <c r="C150" s="4">
        <f>Pressure!AB150*1000000</f>
        <v>4978670.8848295473</v>
      </c>
      <c r="D150" s="78">
        <f>Pressure!I150</f>
        <v>8.1256230789298584E-5</v>
      </c>
      <c r="E150" s="40">
        <f>Pressure!H150</f>
        <v>81.256230789298584</v>
      </c>
      <c r="F150" s="10">
        <f t="shared" si="10"/>
        <v>4.5</v>
      </c>
      <c r="G150" s="4">
        <f t="shared" si="9"/>
        <v>210985.60861157792</v>
      </c>
      <c r="H150" s="42">
        <f t="shared" si="11"/>
        <v>7.9221774014498845</v>
      </c>
      <c r="I150" s="10">
        <f t="shared" si="12"/>
        <v>1.1942623257059992</v>
      </c>
      <c r="J150" s="4">
        <f t="shared" si="13"/>
        <v>483.13647169505151</v>
      </c>
      <c r="K150" s="4">
        <f t="shared" si="14"/>
        <v>108.61392736276505</v>
      </c>
      <c r="L150" s="42">
        <f>Pressure!Q150</f>
        <v>6.161754107287469E-2</v>
      </c>
      <c r="M150" s="10">
        <f t="shared" si="16"/>
        <v>0.2328302940842967</v>
      </c>
      <c r="N150" s="10">
        <f t="shared" si="15"/>
        <v>2.5992897854448858</v>
      </c>
    </row>
    <row r="151" spans="3:14">
      <c r="C151" s="4">
        <f>Pressure!AB151*1000000</f>
        <v>4979443.5429514591</v>
      </c>
      <c r="D151" s="78">
        <f>Pressure!I151</f>
        <v>8.1256230789298584E-5</v>
      </c>
      <c r="E151" s="40">
        <f>Pressure!H151</f>
        <v>81.256230789298584</v>
      </c>
      <c r="F151" s="10">
        <f t="shared" si="10"/>
        <v>4.5</v>
      </c>
      <c r="G151" s="4">
        <f t="shared" si="9"/>
        <v>211018.35223891769</v>
      </c>
      <c r="H151" s="42">
        <f t="shared" si="11"/>
        <v>7.9231381608922957</v>
      </c>
      <c r="I151" s="10">
        <f t="shared" si="12"/>
        <v>1.1942764910469053</v>
      </c>
      <c r="J151" s="4">
        <f t="shared" si="13"/>
        <v>483.21718285912249</v>
      </c>
      <c r="K151" s="4">
        <f t="shared" si="14"/>
        <v>108.63207204242671</v>
      </c>
      <c r="L151" s="42">
        <f>Pressure!Q151</f>
        <v>6.2099471654933472E-2</v>
      </c>
      <c r="M151" s="10">
        <f t="shared" si="16"/>
        <v>0.2328576896069619</v>
      </c>
      <c r="N151" s="10">
        <f t="shared" si="15"/>
        <v>2.5992897854448858</v>
      </c>
    </row>
    <row r="152" spans="3:14">
      <c r="C152" s="4">
        <f>Pressure!AB152*1000000</f>
        <v>4980213.7022740059</v>
      </c>
      <c r="D152" s="78">
        <f>Pressure!I152</f>
        <v>8.1256230789298584E-5</v>
      </c>
      <c r="E152" s="40">
        <f>Pressure!H152</f>
        <v>81.256230789298584</v>
      </c>
      <c r="F152" s="10">
        <f t="shared" si="10"/>
        <v>4.5</v>
      </c>
      <c r="G152" s="4">
        <f t="shared" si="9"/>
        <v>211050.98997239201</v>
      </c>
      <c r="H152" s="42">
        <f t="shared" si="11"/>
        <v>7.9240957869273227</v>
      </c>
      <c r="I152" s="10">
        <f t="shared" si="12"/>
        <v>1.1942906062025962</v>
      </c>
      <c r="J152" s="4">
        <f t="shared" si="13"/>
        <v>483.29763300088644</v>
      </c>
      <c r="K152" s="4">
        <f t="shared" si="14"/>
        <v>108.65015804165425</v>
      </c>
      <c r="L152" s="42">
        <f>Pressure!Q152</f>
        <v>6.2581378380604874E-2</v>
      </c>
      <c r="M152" s="10">
        <f t="shared" si="16"/>
        <v>0.23288499511199753</v>
      </c>
      <c r="N152" s="10">
        <f t="shared" si="15"/>
        <v>2.5992897854448858</v>
      </c>
    </row>
    <row r="153" spans="3:14">
      <c r="C153" s="4">
        <f>Pressure!AB153*1000000</f>
        <v>4980981.3640513988</v>
      </c>
      <c r="D153" s="78">
        <f>Pressure!I153</f>
        <v>8.1256230789298584E-5</v>
      </c>
      <c r="E153" s="40">
        <f>Pressure!H153</f>
        <v>81.256230789298584</v>
      </c>
      <c r="F153" s="10">
        <f t="shared" si="10"/>
        <v>4.5</v>
      </c>
      <c r="G153" s="4">
        <f t="shared" si="9"/>
        <v>211083.52186515171</v>
      </c>
      <c r="H153" s="42">
        <f t="shared" si="11"/>
        <v>7.9250502813747659</v>
      </c>
      <c r="I153" s="10">
        <f t="shared" si="12"/>
        <v>1.1943046712405707</v>
      </c>
      <c r="J153" s="4">
        <f t="shared" si="13"/>
        <v>483.37782225135714</v>
      </c>
      <c r="K153" s="4">
        <f t="shared" si="14"/>
        <v>108.6681853899009</v>
      </c>
      <c r="L153" s="42">
        <f>Pressure!Q153</f>
        <v>6.3063261331899656E-2</v>
      </c>
      <c r="M153" s="10">
        <f t="shared" si="16"/>
        <v>0.23291221066058906</v>
      </c>
      <c r="N153" s="10">
        <f t="shared" si="15"/>
        <v>2.5992897854448858</v>
      </c>
    </row>
    <row r="154" spans="3:14">
      <c r="C154" s="4">
        <f>Pressure!AB154*1000000</f>
        <v>4981746.5293663619</v>
      </c>
      <c r="D154" s="78">
        <f>Pressure!I154</f>
        <v>8.1256230789298584E-5</v>
      </c>
      <c r="E154" s="40">
        <f>Pressure!H154</f>
        <v>81.256230789298584</v>
      </c>
      <c r="F154" s="10">
        <f t="shared" si="10"/>
        <v>4.5</v>
      </c>
      <c r="G154" s="4">
        <f t="shared" si="9"/>
        <v>211115.94796308037</v>
      </c>
      <c r="H154" s="42">
        <f t="shared" si="11"/>
        <v>7.9260016458401275</v>
      </c>
      <c r="I154" s="10">
        <f t="shared" si="12"/>
        <v>1.1943186862249797</v>
      </c>
      <c r="J154" s="4">
        <f t="shared" si="13"/>
        <v>483.45775072363483</v>
      </c>
      <c r="K154" s="4">
        <f t="shared" si="14"/>
        <v>108.6861541125927</v>
      </c>
      <c r="L154" s="42">
        <f>Pressure!Q154</f>
        <v>6.3545120590740939E-2</v>
      </c>
      <c r="M154" s="10">
        <f t="shared" si="16"/>
        <v>0.23293933630755834</v>
      </c>
      <c r="N154" s="10">
        <f t="shared" si="15"/>
        <v>2.5992897854448858</v>
      </c>
    </row>
    <row r="155" spans="3:14">
      <c r="C155" s="4">
        <f>Pressure!AB155*1000000</f>
        <v>4982509.1991471015</v>
      </c>
      <c r="D155" s="78">
        <f>Pressure!I155</f>
        <v>8.1256230789298584E-5</v>
      </c>
      <c r="E155" s="40">
        <f>Pressure!H155</f>
        <v>81.256230789298584</v>
      </c>
      <c r="F155" s="10">
        <f t="shared" si="10"/>
        <v>4.5</v>
      </c>
      <c r="G155" s="4">
        <f t="shared" si="9"/>
        <v>211148.26830551337</v>
      </c>
      <c r="H155" s="42">
        <f t="shared" si="11"/>
        <v>7.9269498817357205</v>
      </c>
      <c r="I155" s="10">
        <f t="shared" si="12"/>
        <v>1.1943326512169434</v>
      </c>
      <c r="J155" s="4">
        <f t="shared" si="13"/>
        <v>483.53741851467925</v>
      </c>
      <c r="K155" s="4">
        <f t="shared" si="14"/>
        <v>108.7040642315272</v>
      </c>
      <c r="L155" s="42">
        <f>Pressure!Q155</f>
        <v>6.4026956238969701E-2</v>
      </c>
      <c r="M155" s="10">
        <f t="shared" si="16"/>
        <v>0.23296637210201235</v>
      </c>
      <c r="N155" s="10">
        <f t="shared" si="15"/>
        <v>2.5992897854448858</v>
      </c>
    </row>
    <row r="156" spans="3:14">
      <c r="C156" s="4">
        <f>Pressure!AB156*1000000</f>
        <v>4983269.3741859458</v>
      </c>
      <c r="D156" s="78">
        <f>Pressure!I156</f>
        <v>8.1256230789298584E-5</v>
      </c>
      <c r="E156" s="40">
        <f>Pressure!H156</f>
        <v>81.256230789298584</v>
      </c>
      <c r="F156" s="10">
        <f t="shared" si="10"/>
        <v>4.5</v>
      </c>
      <c r="G156" s="4">
        <f t="shared" ref="G156:G219" si="17">IF(C156/(1+(k-1)/2*N156^2)^(k/(k-1))&lt;patm*1000000,patm*1000000,C156/(1+(k-1)/2*N156^2)^(k/(k-1)))</f>
        <v>211180.48292602799</v>
      </c>
      <c r="H156" s="42">
        <f t="shared" si="11"/>
        <v>7.92789499030388</v>
      </c>
      <c r="I156" s="10">
        <f t="shared" si="12"/>
        <v>1.1943465662748971</v>
      </c>
      <c r="J156" s="4">
        <f t="shared" si="13"/>
        <v>483.61682570725628</v>
      </c>
      <c r="K156" s="4">
        <f t="shared" si="14"/>
        <v>108.72191576531098</v>
      </c>
      <c r="L156" s="42">
        <f>Pressure!Q156</f>
        <v>6.4508768358349761E-2</v>
      </c>
      <c r="M156" s="10">
        <f t="shared" si="16"/>
        <v>0.23299331808799523</v>
      </c>
      <c r="N156" s="10">
        <f t="shared" si="15"/>
        <v>2.5992897854448858</v>
      </c>
    </row>
    <row r="157" spans="3:14">
      <c r="C157" s="4">
        <f>Pressure!AB157*1000000</f>
        <v>4984027.0551530132</v>
      </c>
      <c r="D157" s="78">
        <f>Pressure!I157</f>
        <v>8.1256230789298584E-5</v>
      </c>
      <c r="E157" s="40">
        <f>Pressure!H157</f>
        <v>81.256230789298584</v>
      </c>
      <c r="F157" s="10">
        <f t="shared" ref="F157:F220" si="18">aexit/E157</f>
        <v>4.5</v>
      </c>
      <c r="G157" s="4">
        <f t="shared" si="17"/>
        <v>211212.59185302237</v>
      </c>
      <c r="H157" s="42">
        <f t="shared" ref="H157:H220" si="19">1/(((k+1)/2)^(1/(k-1))*(patm*1000000/C157)^(1/k)*SQRT((k+1)/(k-1)*(1-(patm*1000000/C157)^((k-1)/k))))</f>
        <v>7.9288369726339774</v>
      </c>
      <c r="I157" s="10">
        <f t="shared" ref="I157:I220" si="20">etanoz*SQRT(2*k^2/(k-1)*(2/(k+1))^((k+1)/(k-1))*(1-(G157/C157)^((k-1)/k)))+(G157-patm*1000000)/C157*(aexit/E157)</f>
        <v>1.1943604314548451</v>
      </c>
      <c r="J157" s="4">
        <f t="shared" ref="J157:J220" si="21">I157*D157*C157</f>
        <v>483.69597237136577</v>
      </c>
      <c r="K157" s="4">
        <f t="shared" ref="K157:K220" si="22">J157/4.4482</f>
        <v>108.73970872968071</v>
      </c>
      <c r="L157" s="42">
        <f>Pressure!Q157</f>
        <v>6.4990557030572174E-2</v>
      </c>
      <c r="M157" s="10">
        <f t="shared" si="16"/>
        <v>0.23302017430502348</v>
      </c>
      <c r="N157" s="10">
        <f t="shared" si="15"/>
        <v>2.5992897854448858</v>
      </c>
    </row>
    <row r="158" spans="3:14">
      <c r="C158" s="4">
        <f>Pressure!AB158*1000000</f>
        <v>4984782.2426109118</v>
      </c>
      <c r="D158" s="78">
        <f>Pressure!I158</f>
        <v>8.1256230789298584E-5</v>
      </c>
      <c r="E158" s="40">
        <f>Pressure!H158</f>
        <v>81.256230789298584</v>
      </c>
      <c r="F158" s="10">
        <f t="shared" si="18"/>
        <v>4.5</v>
      </c>
      <c r="G158" s="4">
        <f t="shared" si="17"/>
        <v>211244.59511033873</v>
      </c>
      <c r="H158" s="42">
        <f t="shared" si="19"/>
        <v>7.9297758296807146</v>
      </c>
      <c r="I158" s="10">
        <f t="shared" si="20"/>
        <v>1.1943742468106342</v>
      </c>
      <c r="J158" s="4">
        <f t="shared" si="21"/>
        <v>483.77485856577738</v>
      </c>
      <c r="K158" s="4">
        <f t="shared" si="22"/>
        <v>108.75744313784843</v>
      </c>
      <c r="L158" s="42">
        <f>Pressure!Q158</f>
        <v>6.5472322337259206E-2</v>
      </c>
      <c r="M158" s="10">
        <f t="shared" si="16"/>
        <v>0.2330469407885952</v>
      </c>
      <c r="N158" s="10">
        <f t="shared" ref="N158:N221" si="23">N157-1/834*(me-mef)</f>
        <v>2.5992897854448858</v>
      </c>
    </row>
    <row r="159" spans="3:14">
      <c r="C159" s="4">
        <f>Pressure!AB159*1000000</f>
        <v>4985534.9370258823</v>
      </c>
      <c r="D159" s="78">
        <f>Pressure!I159</f>
        <v>8.1256230789298584E-5</v>
      </c>
      <c r="E159" s="40">
        <f>Pressure!H159</f>
        <v>81.256230789298584</v>
      </c>
      <c r="F159" s="10">
        <f t="shared" si="18"/>
        <v>4.5</v>
      </c>
      <c r="G159" s="4">
        <f t="shared" si="17"/>
        <v>211276.49271773529</v>
      </c>
      <c r="H159" s="42">
        <f t="shared" si="19"/>
        <v>7.930711562278006</v>
      </c>
      <c r="I159" s="10">
        <f t="shared" si="20"/>
        <v>1.1943880123941604</v>
      </c>
      <c r="J159" s="4">
        <f t="shared" si="21"/>
        <v>483.85348433919404</v>
      </c>
      <c r="K159" s="4">
        <f t="shared" si="22"/>
        <v>108.77511900076301</v>
      </c>
      <c r="L159" s="42">
        <f>Pressure!Q159</f>
        <v>6.5954064359967882E-2</v>
      </c>
      <c r="M159" s="10">
        <f t="shared" si="16"/>
        <v>0.23307361757064241</v>
      </c>
      <c r="N159" s="10">
        <f t="shared" si="23"/>
        <v>2.5992897854448858</v>
      </c>
    </row>
    <row r="160" spans="3:14">
      <c r="C160" s="4">
        <f>Pressure!AB160*1000000</f>
        <v>4986285.1387782004</v>
      </c>
      <c r="D160" s="78">
        <f>Pressure!I160</f>
        <v>8.1256230789298584E-5</v>
      </c>
      <c r="E160" s="40">
        <f>Pressure!H160</f>
        <v>81.256230789298584</v>
      </c>
      <c r="F160" s="10">
        <f t="shared" si="18"/>
        <v>4.5</v>
      </c>
      <c r="G160" s="4">
        <f t="shared" si="17"/>
        <v>211308.28469132743</v>
      </c>
      <c r="H160" s="42">
        <f t="shared" si="19"/>
        <v>7.9316441711519152</v>
      </c>
      <c r="I160" s="10">
        <f t="shared" si="20"/>
        <v>1.194401728255563</v>
      </c>
      <c r="J160" s="4">
        <f t="shared" si="21"/>
        <v>483.93184973133913</v>
      </c>
      <c r="K160" s="4">
        <f t="shared" si="22"/>
        <v>108.79273632735469</v>
      </c>
      <c r="L160" s="42">
        <f>Pressure!Q160</f>
        <v>6.6435783180193109E-2</v>
      </c>
      <c r="M160" s="10">
        <f t="shared" si="16"/>
        <v>0.23310020467986722</v>
      </c>
      <c r="N160" s="10">
        <f t="shared" si="23"/>
        <v>2.5992897854448858</v>
      </c>
    </row>
    <row r="161" spans="3:14">
      <c r="C161" s="4">
        <f>Pressure!AB161*1000000</f>
        <v>4987032.8481726646</v>
      </c>
      <c r="D161" s="78">
        <f>Pressure!I161</f>
        <v>8.1256230789298584E-5</v>
      </c>
      <c r="E161" s="40">
        <f>Pressure!H161</f>
        <v>81.256230789298584</v>
      </c>
      <c r="F161" s="10">
        <f t="shared" si="18"/>
        <v>4.5</v>
      </c>
      <c r="G161" s="4">
        <f t="shared" si="17"/>
        <v>211339.97104403179</v>
      </c>
      <c r="H161" s="42">
        <f t="shared" si="19"/>
        <v>7.9325736569337151</v>
      </c>
      <c r="I161" s="10">
        <f t="shared" si="20"/>
        <v>1.1944153944434177</v>
      </c>
      <c r="J161" s="4">
        <f t="shared" si="21"/>
        <v>484.00995477405161</v>
      </c>
      <c r="K161" s="4">
        <f t="shared" si="22"/>
        <v>108.81029512478118</v>
      </c>
      <c r="L161" s="42">
        <f>Pressure!Q161</f>
        <v>6.6917478879370537E-2</v>
      </c>
      <c r="M161" s="10">
        <f t="shared" si="16"/>
        <v>0.23312670214214301</v>
      </c>
      <c r="N161" s="10">
        <f t="shared" si="23"/>
        <v>2.5992897854448858</v>
      </c>
    </row>
    <row r="162" spans="3:14">
      <c r="C162" s="4">
        <f>Pressure!AB162*1000000</f>
        <v>4987778.0654458404</v>
      </c>
      <c r="D162" s="78">
        <f>Pressure!I162</f>
        <v>8.1256230789298584E-5</v>
      </c>
      <c r="E162" s="40">
        <f>Pressure!H162</f>
        <v>81.256230789298584</v>
      </c>
      <c r="F162" s="10">
        <f t="shared" si="18"/>
        <v>4.5</v>
      </c>
      <c r="G162" s="4">
        <f t="shared" si="17"/>
        <v>211371.55178587351</v>
      </c>
      <c r="H162" s="42">
        <f t="shared" si="19"/>
        <v>7.933500020168907</v>
      </c>
      <c r="I162" s="10">
        <f t="shared" si="20"/>
        <v>1.1944290110048723</v>
      </c>
      <c r="J162" s="4">
        <f t="shared" si="21"/>
        <v>484.08779949204268</v>
      </c>
      <c r="K162" s="4">
        <f t="shared" si="22"/>
        <v>108.82779539859779</v>
      </c>
      <c r="L162" s="42">
        <f>Pressure!Q162</f>
        <v>6.7399151538879112E-2</v>
      </c>
      <c r="M162" s="10">
        <f t="shared" si="16"/>
        <v>0.23315310998081437</v>
      </c>
      <c r="N162" s="10">
        <f t="shared" si="23"/>
        <v>2.5992897854448858</v>
      </c>
    </row>
    <row r="163" spans="3:14">
      <c r="C163" s="4">
        <f>Pressure!AB163*1000000</f>
        <v>4988520.7907736693</v>
      </c>
      <c r="D163" s="78">
        <f>Pressure!I163</f>
        <v>8.1256230789298584E-5</v>
      </c>
      <c r="E163" s="40">
        <f>Pressure!H163</f>
        <v>81.256230789298584</v>
      </c>
      <c r="F163" s="10">
        <f t="shared" si="18"/>
        <v>4.5</v>
      </c>
      <c r="G163" s="4">
        <f t="shared" si="17"/>
        <v>211403.02692430871</v>
      </c>
      <c r="H163" s="42">
        <f t="shared" si="19"/>
        <v>7.9344232613266827</v>
      </c>
      <c r="I163" s="10">
        <f t="shared" si="20"/>
        <v>1.1944425779857886</v>
      </c>
      <c r="J163" s="4">
        <f t="shared" si="21"/>
        <v>484.16538390369135</v>
      </c>
      <c r="K163" s="4">
        <f t="shared" si="22"/>
        <v>108.84523715293632</v>
      </c>
      <c r="L163" s="42">
        <f>Pressure!Q163</f>
        <v>6.7880801240043309E-2</v>
      </c>
      <c r="M163" s="10">
        <f t="shared" si="16"/>
        <v>0.23317942821691878</v>
      </c>
      <c r="N163" s="10">
        <f t="shared" si="23"/>
        <v>2.5992897854448858</v>
      </c>
    </row>
    <row r="164" spans="3:14">
      <c r="C164" s="4">
        <f>Pressure!AB164*1000000</f>
        <v>4989261.0242789323</v>
      </c>
      <c r="D164" s="78">
        <f>Pressure!I164</f>
        <v>8.1256230789298584E-5</v>
      </c>
      <c r="E164" s="40">
        <f>Pressure!H164</f>
        <v>81.256230789298584</v>
      </c>
      <c r="F164" s="10">
        <f t="shared" si="18"/>
        <v>4.5</v>
      </c>
      <c r="G164" s="4">
        <f t="shared" si="17"/>
        <v>211434.39646454051</v>
      </c>
      <c r="H164" s="42">
        <f t="shared" si="19"/>
        <v>7.9353433808092211</v>
      </c>
      <c r="I164" s="10">
        <f t="shared" si="20"/>
        <v>1.1944560954308787</v>
      </c>
      <c r="J164" s="4">
        <f t="shared" si="21"/>
        <v>484.24270802182309</v>
      </c>
      <c r="K164" s="4">
        <f t="shared" si="22"/>
        <v>108.86262039068008</v>
      </c>
      <c r="L164" s="42">
        <f>Pressure!Q164</f>
        <v>6.8362428064135242E-2</v>
      </c>
      <c r="M164" s="10">
        <f t="shared" si="16"/>
        <v>0.23320565686950687</v>
      </c>
      <c r="N164" s="10">
        <f t="shared" si="23"/>
        <v>2.5992897854448858</v>
      </c>
    </row>
    <row r="165" spans="3:14">
      <c r="C165" s="4">
        <f>Pressure!AB165*1000000</f>
        <v>4989998.7660370525</v>
      </c>
      <c r="D165" s="78">
        <f>Pressure!I165</f>
        <v>8.1256230789298584E-5</v>
      </c>
      <c r="E165" s="40">
        <f>Pressure!H165</f>
        <v>81.256230789298584</v>
      </c>
      <c r="F165" s="10">
        <f t="shared" si="18"/>
        <v>4.5</v>
      </c>
      <c r="G165" s="4">
        <f t="shared" si="17"/>
        <v>211465.66040976523</v>
      </c>
      <c r="H165" s="42">
        <f t="shared" si="19"/>
        <v>7.9362603789589157</v>
      </c>
      <c r="I165" s="10">
        <f t="shared" si="20"/>
        <v>1.1944695633838149</v>
      </c>
      <c r="J165" s="4">
        <f t="shared" si="21"/>
        <v>484.31977185431646</v>
      </c>
      <c r="K165" s="4">
        <f t="shared" si="22"/>
        <v>108.87994511360021</v>
      </c>
      <c r="L165" s="42">
        <f>Pressure!Q165</f>
        <v>6.8844032092376467E-2</v>
      </c>
      <c r="M165" s="10">
        <f t="shared" si="16"/>
        <v>0.23323179595582982</v>
      </c>
      <c r="N165" s="10">
        <f t="shared" si="23"/>
        <v>2.5992897854448858</v>
      </c>
    </row>
    <row r="166" spans="3:14">
      <c r="C166" s="4">
        <f>Pressure!AB166*1000000</f>
        <v>4990734.0160797872</v>
      </c>
      <c r="D166" s="78">
        <f>Pressure!I166</f>
        <v>8.1256230789298584E-5</v>
      </c>
      <c r="E166" s="40">
        <f>Pressure!H166</f>
        <v>81.256230789298584</v>
      </c>
      <c r="F166" s="10">
        <f t="shared" si="18"/>
        <v>4.5</v>
      </c>
      <c r="G166" s="4">
        <f t="shared" si="17"/>
        <v>211496.81876132864</v>
      </c>
      <c r="H166" s="42">
        <f t="shared" si="19"/>
        <v>7.9371742560629484</v>
      </c>
      <c r="I166" s="10">
        <f t="shared" si="20"/>
        <v>1.1944829818872975</v>
      </c>
      <c r="J166" s="4">
        <f t="shared" si="21"/>
        <v>484.39657540448883</v>
      </c>
      <c r="K166" s="4">
        <f t="shared" si="22"/>
        <v>108.89721132244253</v>
      </c>
      <c r="L166" s="42">
        <f>Pressure!Q166</f>
        <v>6.932561340593961E-2</v>
      </c>
      <c r="M166" s="10">
        <f t="shared" si="16"/>
        <v>0.23325784549149237</v>
      </c>
      <c r="N166" s="10">
        <f t="shared" si="23"/>
        <v>2.5992897854448858</v>
      </c>
    </row>
    <row r="167" spans="3:14">
      <c r="C167" s="4">
        <f>Pressure!AB167*1000000</f>
        <v>4991466.7744024023</v>
      </c>
      <c r="D167" s="78">
        <f>Pressure!I167</f>
        <v>8.1256230789298584E-5</v>
      </c>
      <c r="E167" s="40">
        <f>Pressure!H167</f>
        <v>81.256230789298584</v>
      </c>
      <c r="F167" s="10">
        <f t="shared" si="18"/>
        <v>4.5</v>
      </c>
      <c r="G167" s="4">
        <f t="shared" si="17"/>
        <v>211527.87151903016</v>
      </c>
      <c r="H167" s="42">
        <f t="shared" si="19"/>
        <v>7.9380850123622473</v>
      </c>
      <c r="I167" s="10">
        <f t="shared" si="20"/>
        <v>1.1944963509831874</v>
      </c>
      <c r="J167" s="4">
        <f t="shared" si="21"/>
        <v>484.47311867184573</v>
      </c>
      <c r="K167" s="4">
        <f t="shared" si="22"/>
        <v>108.91441901709584</v>
      </c>
      <c r="L167" s="42">
        <f>Pressure!Q167</f>
        <v>6.9807172085949942E-2</v>
      </c>
      <c r="M167" s="10">
        <f t="shared" si="16"/>
        <v>0.23328380549070729</v>
      </c>
      <c r="N167" s="10">
        <f t="shared" si="23"/>
        <v>2.5992897854448858</v>
      </c>
    </row>
    <row r="168" spans="3:14">
      <c r="C168" s="4">
        <f>Pressure!AB168*1000000</f>
        <v>4992197.0409662146</v>
      </c>
      <c r="D168" s="78">
        <f>Pressure!I168</f>
        <v>8.1256230789298584E-5</v>
      </c>
      <c r="E168" s="40">
        <f>Pressure!H168</f>
        <v>81.256230789298584</v>
      </c>
      <c r="F168" s="10">
        <f t="shared" si="18"/>
        <v>4.5</v>
      </c>
      <c r="G168" s="4">
        <f t="shared" si="17"/>
        <v>211558.81868123042</v>
      </c>
      <c r="H168" s="42">
        <f t="shared" si="19"/>
        <v>7.9389926480546222</v>
      </c>
      <c r="I168" s="10">
        <f t="shared" si="20"/>
        <v>1.1945096707125535</v>
      </c>
      <c r="J168" s="4">
        <f t="shared" si="21"/>
        <v>484.54940165234626</v>
      </c>
      <c r="K168" s="4">
        <f t="shared" si="22"/>
        <v>108.93156819665174</v>
      </c>
      <c r="L168" s="42">
        <f>Pressure!Q168</f>
        <v>7.028870821348665E-2</v>
      </c>
      <c r="M168" s="10">
        <f t="shared" ref="M168:M231" si="24">(J168+J167)/2*(L168-L167)</f>
        <v>0.23330967596638619</v>
      </c>
      <c r="N168" s="10">
        <f t="shared" si="23"/>
        <v>2.5992897854448858</v>
      </c>
    </row>
    <row r="169" spans="3:14">
      <c r="C169" s="4">
        <f>Pressure!AB169*1000000</f>
        <v>4992924.8157023313</v>
      </c>
      <c r="D169" s="78">
        <f>Pressure!I169</f>
        <v>8.1256230789298584E-5</v>
      </c>
      <c r="E169" s="40">
        <f>Pressure!H169</f>
        <v>81.256230789298584</v>
      </c>
      <c r="F169" s="10">
        <f t="shared" si="18"/>
        <v>4.5</v>
      </c>
      <c r="G169" s="4">
        <f t="shared" si="17"/>
        <v>211589.66024500993</v>
      </c>
      <c r="H169" s="42">
        <f t="shared" si="19"/>
        <v>7.9398971632994462</v>
      </c>
      <c r="I169" s="10">
        <f t="shared" si="20"/>
        <v>1.1945229411157434</v>
      </c>
      <c r="J169" s="4">
        <f t="shared" si="21"/>
        <v>484.62542433879412</v>
      </c>
      <c r="K169" s="4">
        <f t="shared" si="22"/>
        <v>108.94865885949241</v>
      </c>
      <c r="L169" s="42">
        <f>Pressure!Q169</f>
        <v>7.077022186958408E-2</v>
      </c>
      <c r="M169" s="10">
        <f t="shared" si="24"/>
        <v>0.2333354569302919</v>
      </c>
      <c r="N169" s="10">
        <f t="shared" si="23"/>
        <v>2.5992897854448858</v>
      </c>
    </row>
    <row r="170" spans="3:14">
      <c r="C170" s="4">
        <f>Pressure!AB170*1000000</f>
        <v>4993650.0985158961</v>
      </c>
      <c r="D170" s="78">
        <f>Pressure!I170</f>
        <v>8.1256230789298584E-5</v>
      </c>
      <c r="E170" s="40">
        <f>Pressure!H170</f>
        <v>81.256230789298584</v>
      </c>
      <c r="F170" s="10">
        <f t="shared" si="18"/>
        <v>4.5</v>
      </c>
      <c r="G170" s="4">
        <f t="shared" si="17"/>
        <v>211620.3962063489</v>
      </c>
      <c r="H170" s="42">
        <f t="shared" si="19"/>
        <v>7.9407985582229124</v>
      </c>
      <c r="I170" s="10">
        <f t="shared" si="20"/>
        <v>1.19453616223246</v>
      </c>
      <c r="J170" s="4">
        <f t="shared" si="21"/>
        <v>484.70118672128046</v>
      </c>
      <c r="K170" s="4">
        <f t="shared" si="22"/>
        <v>108.96569100339025</v>
      </c>
      <c r="L170" s="42">
        <f>Pressure!Q170</f>
        <v>7.1251713135232819E-2</v>
      </c>
      <c r="M170" s="10">
        <f t="shared" si="24"/>
        <v>0.23336114839315947</v>
      </c>
      <c r="N170" s="10">
        <f t="shared" si="23"/>
        <v>2.5992897854448858</v>
      </c>
    </row>
    <row r="171" spans="3:14">
      <c r="C171" s="4">
        <f>Pressure!AB171*1000000</f>
        <v>4994372.8892881405</v>
      </c>
      <c r="D171" s="78">
        <f>Pressure!I171</f>
        <v>8.1256230789298584E-5</v>
      </c>
      <c r="E171" s="40">
        <f>Pressure!H171</f>
        <v>81.256230789298584</v>
      </c>
      <c r="F171" s="10">
        <f t="shared" si="18"/>
        <v>4.5</v>
      </c>
      <c r="G171" s="4">
        <f t="shared" si="17"/>
        <v>211651.02656021412</v>
      </c>
      <c r="H171" s="42">
        <f t="shared" si="19"/>
        <v>7.941696832920611</v>
      </c>
      <c r="I171" s="10">
        <f t="shared" si="20"/>
        <v>1.1945493341018012</v>
      </c>
      <c r="J171" s="4">
        <f t="shared" si="21"/>
        <v>484.77668878739894</v>
      </c>
      <c r="K171" s="4">
        <f t="shared" si="22"/>
        <v>108.98266462555617</v>
      </c>
      <c r="L171" s="42">
        <f>Pressure!Q171</f>
        <v>7.1733182091380701E-2</v>
      </c>
      <c r="M171" s="10">
        <f t="shared" si="24"/>
        <v>0.23338675036481502</v>
      </c>
      <c r="N171" s="10">
        <f t="shared" si="23"/>
        <v>2.5992897854448858</v>
      </c>
    </row>
    <row r="172" spans="3:14">
      <c r="C172" s="4">
        <f>Pressure!AB172*1000000</f>
        <v>4995093.1878796862</v>
      </c>
      <c r="D172" s="78">
        <f>Pressure!I172</f>
        <v>8.1256230789298584E-5</v>
      </c>
      <c r="E172" s="40">
        <f>Pressure!H172</f>
        <v>81.256230789298584</v>
      </c>
      <c r="F172" s="10">
        <f t="shared" si="18"/>
        <v>4.5</v>
      </c>
      <c r="G172" s="4">
        <f t="shared" si="17"/>
        <v>211681.55130069907</v>
      </c>
      <c r="H172" s="42">
        <f t="shared" si="19"/>
        <v>7.9425919874616087</v>
      </c>
      <c r="I172" s="10">
        <f t="shared" si="20"/>
        <v>1.194562456762321</v>
      </c>
      <c r="J172" s="4">
        <f t="shared" si="21"/>
        <v>484.85193052259041</v>
      </c>
      <c r="K172" s="4">
        <f t="shared" si="22"/>
        <v>108.99957972271714</v>
      </c>
      <c r="L172" s="42">
        <f>Pressure!Q172</f>
        <v>7.2214628818933729E-2</v>
      </c>
      <c r="M172" s="10">
        <f t="shared" si="24"/>
        <v>0.23341226285427766</v>
      </c>
      <c r="N172" s="10">
        <f t="shared" si="23"/>
        <v>2.5992897854448858</v>
      </c>
    </row>
    <row r="173" spans="3:14">
      <c r="C173" s="4">
        <f>Pressure!AB173*1000000</f>
        <v>4995810.9941325411</v>
      </c>
      <c r="D173" s="78">
        <f>Pressure!I173</f>
        <v>8.1256230789298584E-5</v>
      </c>
      <c r="E173" s="40">
        <f>Pressure!H173</f>
        <v>81.256230789298584</v>
      </c>
      <c r="F173" s="10">
        <f t="shared" si="18"/>
        <v>4.5</v>
      </c>
      <c r="G173" s="4">
        <f t="shared" si="17"/>
        <v>211711.97042110833</v>
      </c>
      <c r="H173" s="42">
        <f t="shared" si="19"/>
        <v>7.9434840218909857</v>
      </c>
      <c r="I173" s="10">
        <f t="shared" si="20"/>
        <v>1.1945755302520655</v>
      </c>
      <c r="J173" s="4">
        <f t="shared" si="21"/>
        <v>484.92691191035078</v>
      </c>
      <c r="K173" s="4">
        <f t="shared" si="22"/>
        <v>109.01643629116289</v>
      </c>
      <c r="L173" s="42">
        <f>Pressure!Q173</f>
        <v>7.2696053398756871E-2</v>
      </c>
      <c r="M173" s="10">
        <f t="shared" si="24"/>
        <v>0.23343768586982588</v>
      </c>
      <c r="N173" s="10">
        <f t="shared" si="23"/>
        <v>2.5992897854448858</v>
      </c>
    </row>
    <row r="174" spans="3:14">
      <c r="C174" s="4">
        <f>Pressure!AB174*1000000</f>
        <v>4996526.3078723913</v>
      </c>
      <c r="D174" s="78">
        <f>Pressure!I174</f>
        <v>8.1256230789298584E-5</v>
      </c>
      <c r="E174" s="40">
        <f>Pressure!H174</f>
        <v>81.256230789298584</v>
      </c>
      <c r="F174" s="10">
        <f t="shared" si="18"/>
        <v>4.5</v>
      </c>
      <c r="G174" s="4">
        <f t="shared" si="17"/>
        <v>211742.28391405489</v>
      </c>
      <c r="H174" s="42">
        <f t="shared" si="19"/>
        <v>7.9443729362326145</v>
      </c>
      <c r="I174" s="10">
        <f t="shared" si="20"/>
        <v>1.1945885546086172</v>
      </c>
      <c r="J174" s="4">
        <f t="shared" si="21"/>
        <v>485.00163293247175</v>
      </c>
      <c r="K174" s="4">
        <f t="shared" si="22"/>
        <v>109.0332343268</v>
      </c>
      <c r="L174" s="42">
        <f>Pressure!Q174</f>
        <v>7.3177455911674807E-2</v>
      </c>
      <c r="M174" s="10">
        <f t="shared" si="24"/>
        <v>0.23346301941908593</v>
      </c>
      <c r="N174" s="10">
        <f t="shared" si="23"/>
        <v>2.5992897854448858</v>
      </c>
    </row>
    <row r="175" spans="3:14">
      <c r="C175" s="4">
        <f>Pressure!AB175*1000000</f>
        <v>4997239.1289102444</v>
      </c>
      <c r="D175" s="78">
        <f>Pressure!I175</f>
        <v>8.1256230789298584E-5</v>
      </c>
      <c r="E175" s="40">
        <f>Pressure!H175</f>
        <v>81.256230789298584</v>
      </c>
      <c r="F175" s="10">
        <f t="shared" si="18"/>
        <v>4.5</v>
      </c>
      <c r="G175" s="4">
        <f t="shared" si="17"/>
        <v>211772.49177152963</v>
      </c>
      <c r="H175" s="42">
        <f t="shared" si="19"/>
        <v>7.9452587304912656</v>
      </c>
      <c r="I175" s="10">
        <f t="shared" si="20"/>
        <v>1.1946015298691244</v>
      </c>
      <c r="J175" s="4">
        <f t="shared" si="21"/>
        <v>485.07609356921114</v>
      </c>
      <c r="K175" s="4">
        <f t="shared" si="22"/>
        <v>109.04997382519022</v>
      </c>
      <c r="L175" s="42">
        <f>Pressure!Q175</f>
        <v>7.3658836438472639E-2</v>
      </c>
      <c r="M175" s="10">
        <f t="shared" si="24"/>
        <v>0.2334882635091112</v>
      </c>
      <c r="N175" s="10">
        <f t="shared" si="23"/>
        <v>2.5992897854448858</v>
      </c>
    </row>
    <row r="176" spans="3:14">
      <c r="C176" s="4">
        <f>Pressure!AB176*1000000</f>
        <v>4997949.457043916</v>
      </c>
      <c r="D176" s="78">
        <f>Pressure!I176</f>
        <v>8.1256230789298584E-5</v>
      </c>
      <c r="E176" s="40">
        <f>Pressure!H176</f>
        <v>81.256230789298584</v>
      </c>
      <c r="F176" s="10">
        <f t="shared" si="18"/>
        <v>4.5</v>
      </c>
      <c r="G176" s="4">
        <f t="shared" si="17"/>
        <v>211802.59398496439</v>
      </c>
      <c r="H176" s="42">
        <f t="shared" si="19"/>
        <v>7.9461414046544387</v>
      </c>
      <c r="I176" s="10">
        <f t="shared" si="20"/>
        <v>1.1946144560703285</v>
      </c>
      <c r="J176" s="4">
        <f t="shared" si="21"/>
        <v>485.15029379944895</v>
      </c>
      <c r="K176" s="4">
        <f t="shared" si="22"/>
        <v>109.06665478158557</v>
      </c>
      <c r="L176" s="42">
        <f>Pressure!Q176</f>
        <v>7.4140195059896455E-2</v>
      </c>
      <c r="M176" s="10">
        <f t="shared" si="24"/>
        <v>0.23351341814639393</v>
      </c>
      <c r="N176" s="10">
        <f t="shared" si="23"/>
        <v>2.5992897854448858</v>
      </c>
    </row>
    <row r="177" spans="3:14">
      <c r="C177" s="4">
        <f>Pressure!AB177*1000000</f>
        <v>4998657.2920606574</v>
      </c>
      <c r="D177" s="78">
        <f>Pressure!I177</f>
        <v>8.1256230789298584E-5</v>
      </c>
      <c r="E177" s="40">
        <f>Pressure!H177</f>
        <v>81.256230789298584</v>
      </c>
      <c r="F177" s="10">
        <f t="shared" si="18"/>
        <v>4.5</v>
      </c>
      <c r="G177" s="4">
        <f t="shared" si="17"/>
        <v>211832.59054534338</v>
      </c>
      <c r="H177" s="42">
        <f t="shared" si="19"/>
        <v>7.9470209586956111</v>
      </c>
      <c r="I177" s="10">
        <f t="shared" si="20"/>
        <v>1.1946273332486141</v>
      </c>
      <c r="J177" s="4">
        <f t="shared" si="21"/>
        <v>485.22423360096184</v>
      </c>
      <c r="K177" s="4">
        <f t="shared" si="22"/>
        <v>109.08327719099003</v>
      </c>
      <c r="L177" s="42">
        <f>Pressure!Q177</f>
        <v>7.4621531856653989E-2</v>
      </c>
      <c r="M177" s="10">
        <f t="shared" si="24"/>
        <v>0.23353848333700974</v>
      </c>
      <c r="N177" s="10">
        <f t="shared" si="23"/>
        <v>2.5992897854448858</v>
      </c>
    </row>
    <row r="178" spans="3:14">
      <c r="C178" s="4">
        <f>Pressure!AB178*1000000</f>
        <v>4999362.6337370938</v>
      </c>
      <c r="D178" s="78">
        <f>Pressure!I178</f>
        <v>8.1256230789298584E-5</v>
      </c>
      <c r="E178" s="40">
        <f>Pressure!H178</f>
        <v>81.256230789298584</v>
      </c>
      <c r="F178" s="10">
        <f t="shared" si="18"/>
        <v>4.5</v>
      </c>
      <c r="G178" s="4">
        <f t="shared" si="17"/>
        <v>211862.48144320038</v>
      </c>
      <c r="H178" s="42">
        <f t="shared" si="19"/>
        <v>7.9478973925741956</v>
      </c>
      <c r="I178" s="10">
        <f t="shared" si="20"/>
        <v>1.1946401614400068</v>
      </c>
      <c r="J178" s="4">
        <f t="shared" si="21"/>
        <v>485.29791295041599</v>
      </c>
      <c r="K178" s="4">
        <f t="shared" si="22"/>
        <v>109.09984104815791</v>
      </c>
      <c r="L178" s="42">
        <f>Pressure!Q178</f>
        <v>7.5102846909415058E-2</v>
      </c>
      <c r="M178" s="10">
        <f t="shared" si="24"/>
        <v>0.23356345908658133</v>
      </c>
      <c r="N178" s="10">
        <f t="shared" si="23"/>
        <v>2.5992897854448858</v>
      </c>
    </row>
    <row r="179" spans="3:14">
      <c r="C179" s="4">
        <f>Pressure!AB179*1000000</f>
        <v>5000065.4818408126</v>
      </c>
      <c r="D179" s="78">
        <f>Pressure!I179</f>
        <v>8.1256230789298584E-5</v>
      </c>
      <c r="E179" s="40">
        <f>Pressure!H179</f>
        <v>81.256230789298584</v>
      </c>
      <c r="F179" s="10">
        <f t="shared" si="18"/>
        <v>4.5</v>
      </c>
      <c r="G179" s="4">
        <f t="shared" si="17"/>
        <v>211892.26666868624</v>
      </c>
      <c r="H179" s="42">
        <f t="shared" si="19"/>
        <v>7.9487707062374842</v>
      </c>
      <c r="I179" s="10">
        <f t="shared" si="20"/>
        <v>1.1946529406802033</v>
      </c>
      <c r="J179" s="4">
        <f t="shared" si="21"/>
        <v>485.37133182353398</v>
      </c>
      <c r="K179" s="4">
        <f t="shared" si="22"/>
        <v>109.11634634763139</v>
      </c>
      <c r="L179" s="42">
        <f>Pressure!Q179</f>
        <v>7.5584140298812094E-2</v>
      </c>
      <c r="M179" s="10">
        <f t="shared" si="24"/>
        <v>0.23358834540035783</v>
      </c>
      <c r="N179" s="10">
        <f t="shared" si="23"/>
        <v>2.5992897854448858</v>
      </c>
    </row>
    <row r="180" spans="3:14">
      <c r="C180" s="4">
        <f>Pressure!AB180*1000000</f>
        <v>5000765.836132247</v>
      </c>
      <c r="D180" s="78">
        <f>Pressure!I180</f>
        <v>8.1256230789298584E-5</v>
      </c>
      <c r="E180" s="40">
        <f>Pressure!H180</f>
        <v>81.256230789298584</v>
      </c>
      <c r="F180" s="10">
        <f t="shared" si="18"/>
        <v>4.5</v>
      </c>
      <c r="G180" s="4">
        <f t="shared" si="17"/>
        <v>211921.94621164864</v>
      </c>
      <c r="H180" s="42">
        <f t="shared" si="19"/>
        <v>7.9496408996230201</v>
      </c>
      <c r="I180" s="10">
        <f t="shared" si="20"/>
        <v>1.1946656710046066</v>
      </c>
      <c r="J180" s="4">
        <f t="shared" si="21"/>
        <v>485.44449019529083</v>
      </c>
      <c r="K180" s="4">
        <f t="shared" si="22"/>
        <v>109.13279308378463</v>
      </c>
      <c r="L180" s="42">
        <f>Pressure!Q180</f>
        <v>7.60654121054406E-2</v>
      </c>
      <c r="M180" s="10">
        <f t="shared" si="24"/>
        <v>0.23361314228326868</v>
      </c>
      <c r="N180" s="10">
        <f t="shared" si="23"/>
        <v>2.5992897854448858</v>
      </c>
    </row>
    <row r="181" spans="3:14">
      <c r="C181" s="4">
        <f>Pressure!AB181*1000000</f>
        <v>5001463.6963643087</v>
      </c>
      <c r="D181" s="78">
        <f>Pressure!I181</f>
        <v>8.1256230789298584E-5</v>
      </c>
      <c r="E181" s="40">
        <f>Pressure!H181</f>
        <v>81.256230789298584</v>
      </c>
      <c r="F181" s="10">
        <f t="shared" si="18"/>
        <v>4.5</v>
      </c>
      <c r="G181" s="4">
        <f t="shared" si="17"/>
        <v>211951.52006161652</v>
      </c>
      <c r="H181" s="42">
        <f t="shared" si="19"/>
        <v>7.9505079726581256</v>
      </c>
      <c r="I181" s="10">
        <f t="shared" si="20"/>
        <v>1.1946783524483187</v>
      </c>
      <c r="J181" s="4">
        <f t="shared" si="21"/>
        <v>485.51738803987587</v>
      </c>
      <c r="K181" s="4">
        <f t="shared" si="22"/>
        <v>109.14918125081513</v>
      </c>
      <c r="L181" s="42">
        <f>Pressure!Q181</f>
        <v>7.6546662409859523E-2</v>
      </c>
      <c r="M181" s="10">
        <f t="shared" si="24"/>
        <v>0.23363784973992169</v>
      </c>
      <c r="N181" s="10">
        <f t="shared" si="23"/>
        <v>2.5992897854448858</v>
      </c>
    </row>
    <row r="182" spans="3:14">
      <c r="C182" s="4">
        <f>Pressure!AB182*1000000</f>
        <v>5002159.0622843774</v>
      </c>
      <c r="D182" s="78">
        <f>Pressure!I182</f>
        <v>8.1256230789298584E-5</v>
      </c>
      <c r="E182" s="40">
        <f>Pressure!H182</f>
        <v>81.256230789298584</v>
      </c>
      <c r="F182" s="10">
        <f t="shared" si="18"/>
        <v>4.5</v>
      </c>
      <c r="G182" s="4">
        <f t="shared" si="17"/>
        <v>211980.98820788434</v>
      </c>
      <c r="H182" s="42">
        <f t="shared" si="19"/>
        <v>7.9513719252623769</v>
      </c>
      <c r="I182" s="10">
        <f t="shared" si="20"/>
        <v>1.194690985046178</v>
      </c>
      <c r="J182" s="4">
        <f t="shared" si="21"/>
        <v>485.5900253309008</v>
      </c>
      <c r="K182" s="4">
        <f t="shared" si="22"/>
        <v>109.16551084279052</v>
      </c>
      <c r="L182" s="42">
        <f>Pressure!Q182</f>
        <v>7.7027891292591674E-2</v>
      </c>
      <c r="M182" s="10">
        <f t="shared" si="24"/>
        <v>0.23366246777466421</v>
      </c>
      <c r="N182" s="10">
        <f t="shared" si="23"/>
        <v>2.5992897854448858</v>
      </c>
    </row>
    <row r="183" spans="3:14">
      <c r="C183" s="4">
        <f>Pressure!AB183*1000000</f>
        <v>5002851.9336342504</v>
      </c>
      <c r="D183" s="78">
        <f>Pressure!I183</f>
        <v>8.1256230789298584E-5</v>
      </c>
      <c r="E183" s="40">
        <f>Pressure!H183</f>
        <v>81.256230789298584</v>
      </c>
      <c r="F183" s="10">
        <f t="shared" si="18"/>
        <v>4.5</v>
      </c>
      <c r="G183" s="4">
        <f t="shared" si="17"/>
        <v>212010.35063951</v>
      </c>
      <c r="H183" s="42">
        <f t="shared" si="19"/>
        <v>7.9522327573475406</v>
      </c>
      <c r="I183" s="10">
        <f t="shared" si="20"/>
        <v>1.1947035688327587</v>
      </c>
      <c r="J183" s="4">
        <f t="shared" si="21"/>
        <v>485.66240204139382</v>
      </c>
      <c r="K183" s="4">
        <f t="shared" si="22"/>
        <v>109.18178185364728</v>
      </c>
      <c r="L183" s="42">
        <f>Pressure!Q183</f>
        <v>7.7509098834124088E-2</v>
      </c>
      <c r="M183" s="10">
        <f t="shared" si="24"/>
        <v>0.23368699639160545</v>
      </c>
      <c r="N183" s="10">
        <f t="shared" si="23"/>
        <v>2.5992897854448858</v>
      </c>
    </row>
    <row r="184" spans="3:14">
      <c r="C184" s="4">
        <f>Pressure!AB184*1000000</f>
        <v>5003542.3101512026</v>
      </c>
      <c r="D184" s="78">
        <f>Pressure!I184</f>
        <v>8.1256230789298584E-5</v>
      </c>
      <c r="E184" s="40">
        <f>Pressure!H184</f>
        <v>81.256230789298584</v>
      </c>
      <c r="F184" s="10">
        <f t="shared" si="18"/>
        <v>4.5</v>
      </c>
      <c r="G184" s="4">
        <f t="shared" si="17"/>
        <v>212039.60734535978</v>
      </c>
      <c r="H184" s="42">
        <f t="shared" si="19"/>
        <v>7.953090468818905</v>
      </c>
      <c r="I184" s="10">
        <f t="shared" si="20"/>
        <v>1.1947161038423901</v>
      </c>
      <c r="J184" s="4">
        <f t="shared" si="21"/>
        <v>485.73451814391098</v>
      </c>
      <c r="K184" s="4">
        <f t="shared" si="22"/>
        <v>109.19799427721573</v>
      </c>
      <c r="L184" s="42">
        <f>Pressure!Q184</f>
        <v>7.7990285114908312E-2</v>
      </c>
      <c r="M184" s="10">
        <f t="shared" si="24"/>
        <v>0.23371143559460814</v>
      </c>
      <c r="N184" s="10">
        <f t="shared" si="23"/>
        <v>2.5992897854448858</v>
      </c>
    </row>
    <row r="185" spans="3:14">
      <c r="C185" s="4">
        <f>Pressure!AB185*1000000</f>
        <v>5004230.1915686876</v>
      </c>
      <c r="D185" s="78">
        <f>Pressure!I185</f>
        <v>8.1256230789298584E-5</v>
      </c>
      <c r="E185" s="40">
        <f>Pressure!H185</f>
        <v>81.256230789298584</v>
      </c>
      <c r="F185" s="10">
        <f t="shared" si="18"/>
        <v>4.5</v>
      </c>
      <c r="G185" s="4">
        <f t="shared" si="17"/>
        <v>212068.75831413799</v>
      </c>
      <c r="H185" s="42">
        <f t="shared" si="19"/>
        <v>7.9539450595761299</v>
      </c>
      <c r="I185" s="10">
        <f t="shared" si="20"/>
        <v>1.1947285901091698</v>
      </c>
      <c r="J185" s="4">
        <f t="shared" si="21"/>
        <v>485.80637361060894</v>
      </c>
      <c r="K185" s="4">
        <f t="shared" si="22"/>
        <v>109.2141481072364</v>
      </c>
      <c r="L185" s="42">
        <f>Pressure!Q185</f>
        <v>7.8471450215360769E-2</v>
      </c>
      <c r="M185" s="10">
        <f t="shared" si="24"/>
        <v>0.23373578538736686</v>
      </c>
      <c r="N185" s="10">
        <f t="shared" si="23"/>
        <v>2.5992897854448858</v>
      </c>
    </row>
    <row r="186" spans="3:14">
      <c r="C186" s="4">
        <f>Pressure!AB186*1000000</f>
        <v>5004915.5776167717</v>
      </c>
      <c r="D186" s="78">
        <f>Pressure!I186</f>
        <v>8.1256230789298584E-5</v>
      </c>
      <c r="E186" s="40">
        <f>Pressure!H186</f>
        <v>81.256230789298584</v>
      </c>
      <c r="F186" s="10">
        <f t="shared" si="18"/>
        <v>4.5</v>
      </c>
      <c r="G186" s="4">
        <f t="shared" si="17"/>
        <v>212097.80353440542</v>
      </c>
      <c r="H186" s="42">
        <f t="shared" si="19"/>
        <v>7.9547965295138212</v>
      </c>
      <c r="I186" s="10">
        <f t="shared" si="20"/>
        <v>1.1947410276669725</v>
      </c>
      <c r="J186" s="4">
        <f t="shared" si="21"/>
        <v>485.877968413291</v>
      </c>
      <c r="K186" s="4">
        <f t="shared" si="22"/>
        <v>109.2302433373704</v>
      </c>
      <c r="L186" s="42">
        <f>Pressure!Q186</f>
        <v>7.8952594215863051E-2</v>
      </c>
      <c r="M186" s="10">
        <f t="shared" si="24"/>
        <v>0.23376004577340323</v>
      </c>
      <c r="N186" s="10">
        <f t="shared" si="23"/>
        <v>2.5992897854448858</v>
      </c>
    </row>
    <row r="187" spans="3:14">
      <c r="C187" s="4">
        <f>Pressure!AB187*1000000</f>
        <v>5005598.4680221127</v>
      </c>
      <c r="D187" s="78">
        <f>Pressure!I187</f>
        <v>8.1256230789298584E-5</v>
      </c>
      <c r="E187" s="40">
        <f>Pressure!H187</f>
        <v>81.256230789298584</v>
      </c>
      <c r="F187" s="10">
        <f t="shared" si="18"/>
        <v>4.5</v>
      </c>
      <c r="G187" s="4">
        <f t="shared" si="17"/>
        <v>212126.74299457838</v>
      </c>
      <c r="H187" s="42">
        <f t="shared" si="19"/>
        <v>7.9556448785214622</v>
      </c>
      <c r="I187" s="10">
        <f t="shared" si="20"/>
        <v>1.1947534165494489</v>
      </c>
      <c r="J187" s="4">
        <f t="shared" si="21"/>
        <v>485.94930252340373</v>
      </c>
      <c r="K187" s="4">
        <f t="shared" si="22"/>
        <v>109.24627996119862</v>
      </c>
      <c r="L187" s="42">
        <f>Pressure!Q187</f>
        <v>7.9433717196762149E-2</v>
      </c>
      <c r="M187" s="10">
        <f t="shared" si="24"/>
        <v>0.23378421675604921</v>
      </c>
      <c r="N187" s="10">
        <f t="shared" si="23"/>
        <v>2.5992897854448858</v>
      </c>
    </row>
    <row r="188" spans="3:14">
      <c r="C188" s="4">
        <f>Pressure!AB188*1000000</f>
        <v>5006278.8625091277</v>
      </c>
      <c r="D188" s="78">
        <f>Pressure!I188</f>
        <v>8.1256230789298584E-5</v>
      </c>
      <c r="E188" s="40">
        <f>Pressure!H188</f>
        <v>81.256230789298584</v>
      </c>
      <c r="F188" s="10">
        <f t="shared" si="18"/>
        <v>4.5</v>
      </c>
      <c r="G188" s="4">
        <f t="shared" si="17"/>
        <v>212155.57668297828</v>
      </c>
      <c r="H188" s="42">
        <f t="shared" si="19"/>
        <v>7.956490106484905</v>
      </c>
      <c r="I188" s="10">
        <f t="shared" si="20"/>
        <v>1.194765756790048</v>
      </c>
      <c r="J188" s="4">
        <f t="shared" si="21"/>
        <v>486.02037591216009</v>
      </c>
      <c r="K188" s="4">
        <f t="shared" si="22"/>
        <v>109.26225797224947</v>
      </c>
      <c r="L188" s="42">
        <f>Pressure!Q188</f>
        <v>7.9914819238370766E-2</v>
      </c>
      <c r="M188" s="10">
        <f t="shared" si="24"/>
        <v>0.23380829833851008</v>
      </c>
      <c r="N188" s="10">
        <f t="shared" si="23"/>
        <v>2.5992897854448858</v>
      </c>
    </row>
    <row r="189" spans="3:14">
      <c r="C189" s="4">
        <f>Pressure!AB189*1000000</f>
        <v>5006956.7608002555</v>
      </c>
      <c r="D189" s="78">
        <f>Pressure!I189</f>
        <v>8.1256230789298584E-5</v>
      </c>
      <c r="E189" s="40">
        <f>Pressure!H189</f>
        <v>81.256230789298584</v>
      </c>
      <c r="F189" s="10">
        <f t="shared" si="18"/>
        <v>4.5</v>
      </c>
      <c r="G189" s="4">
        <f t="shared" si="17"/>
        <v>212184.30458784263</v>
      </c>
      <c r="H189" s="42">
        <f t="shared" si="19"/>
        <v>7.957332213286664</v>
      </c>
      <c r="I189" s="10">
        <f t="shared" si="20"/>
        <v>1.1947780484220225</v>
      </c>
      <c r="J189" s="4">
        <f t="shared" si="21"/>
        <v>486.09118855056653</v>
      </c>
      <c r="K189" s="4">
        <f t="shared" si="22"/>
        <v>109.27817736400489</v>
      </c>
      <c r="L189" s="42">
        <f>Pressure!Q189</f>
        <v>8.0395900420967545E-2</v>
      </c>
      <c r="M189" s="10">
        <f t="shared" si="24"/>
        <v>0.23383229052386686</v>
      </c>
      <c r="N189" s="10">
        <f t="shared" si="23"/>
        <v>2.5992897854448858</v>
      </c>
    </row>
    <row r="190" spans="3:14">
      <c r="C190" s="4">
        <f>Pressure!AB190*1000000</f>
        <v>5007632.1626159186</v>
      </c>
      <c r="D190" s="78">
        <f>Pressure!I190</f>
        <v>8.1256230789298584E-5</v>
      </c>
      <c r="E190" s="40">
        <f>Pressure!H190</f>
        <v>81.256230789298584</v>
      </c>
      <c r="F190" s="10">
        <f t="shared" si="18"/>
        <v>4.5</v>
      </c>
      <c r="G190" s="4">
        <f t="shared" si="17"/>
        <v>212212.92669732356</v>
      </c>
      <c r="H190" s="42">
        <f t="shared" si="19"/>
        <v>7.9581711988059043</v>
      </c>
      <c r="I190" s="10">
        <f t="shared" si="20"/>
        <v>1.194790291478427</v>
      </c>
      <c r="J190" s="4">
        <f t="shared" si="21"/>
        <v>486.16174040941831</v>
      </c>
      <c r="K190" s="4">
        <f t="shared" si="22"/>
        <v>109.29403812989936</v>
      </c>
      <c r="L190" s="42">
        <f>Pressure!Q190</f>
        <v>8.0876960824797312E-2</v>
      </c>
      <c r="M190" s="10">
        <f t="shared" si="24"/>
        <v>0.23385619331508187</v>
      </c>
      <c r="N190" s="10">
        <f t="shared" si="23"/>
        <v>2.5992897854448858</v>
      </c>
    </row>
    <row r="191" spans="3:14">
      <c r="C191" s="4">
        <f>Pressure!AB191*1000000</f>
        <v>5008305.0676748585</v>
      </c>
      <c r="D191" s="78">
        <f>Pressure!I191</f>
        <v>8.1256230789298584E-5</v>
      </c>
      <c r="E191" s="40">
        <f>Pressure!H191</f>
        <v>81.256230789298584</v>
      </c>
      <c r="F191" s="10">
        <f t="shared" si="18"/>
        <v>4.5</v>
      </c>
      <c r="G191" s="4">
        <f t="shared" si="17"/>
        <v>212241.44299950189</v>
      </c>
      <c r="H191" s="42">
        <f t="shared" si="19"/>
        <v>7.9590070629188148</v>
      </c>
      <c r="I191" s="10">
        <f t="shared" si="20"/>
        <v>1.1948024859921256</v>
      </c>
      <c r="J191" s="4">
        <f t="shared" si="21"/>
        <v>486.23203145933559</v>
      </c>
      <c r="K191" s="4">
        <f t="shared" si="22"/>
        <v>109.309840263328</v>
      </c>
      <c r="L191" s="42">
        <f>Pressure!Q191</f>
        <v>8.1358000530071292E-2</v>
      </c>
      <c r="M191" s="10">
        <f t="shared" si="24"/>
        <v>0.23388000671499987</v>
      </c>
      <c r="N191" s="10">
        <f t="shared" si="23"/>
        <v>2.5992897854448858</v>
      </c>
    </row>
    <row r="192" spans="3:14">
      <c r="C192" s="4">
        <f>Pressure!AB192*1000000</f>
        <v>5008975.4756948715</v>
      </c>
      <c r="D192" s="78">
        <f>Pressure!I192</f>
        <v>8.1256230789298584E-5</v>
      </c>
      <c r="E192" s="40">
        <f>Pressure!H192</f>
        <v>81.256230789298584</v>
      </c>
      <c r="F192" s="10">
        <f t="shared" si="18"/>
        <v>4.5</v>
      </c>
      <c r="G192" s="4">
        <f t="shared" si="17"/>
        <v>212269.85348241843</v>
      </c>
      <c r="H192" s="42">
        <f t="shared" si="19"/>
        <v>7.9598398054995734</v>
      </c>
      <c r="I192" s="10">
        <f t="shared" si="20"/>
        <v>1.1948146319958053</v>
      </c>
      <c r="J192" s="4">
        <f t="shared" si="21"/>
        <v>486.30206167083963</v>
      </c>
      <c r="K192" s="4">
        <f t="shared" si="22"/>
        <v>109.32558375766369</v>
      </c>
      <c r="L192" s="42">
        <f>Pressure!Q192</f>
        <v>8.1839019616967351E-2</v>
      </c>
      <c r="M192" s="10">
        <f t="shared" si="24"/>
        <v>0.23390373072638185</v>
      </c>
      <c r="N192" s="10">
        <f t="shared" si="23"/>
        <v>2.5992897854448858</v>
      </c>
    </row>
    <row r="193" spans="3:14">
      <c r="C193" s="4">
        <f>Pressure!AB193*1000000</f>
        <v>5009643.3863926837</v>
      </c>
      <c r="D193" s="78">
        <f>Pressure!I193</f>
        <v>8.1256230789298584E-5</v>
      </c>
      <c r="E193" s="40">
        <f>Pressure!H193</f>
        <v>81.256230789298584</v>
      </c>
      <c r="F193" s="10">
        <f t="shared" si="18"/>
        <v>4.5</v>
      </c>
      <c r="G193" s="4">
        <f t="shared" si="17"/>
        <v>212298.15813406862</v>
      </c>
      <c r="H193" s="42">
        <f t="shared" si="19"/>
        <v>7.9606694264201501</v>
      </c>
      <c r="I193" s="10">
        <f t="shared" si="20"/>
        <v>1.1948267295219737</v>
      </c>
      <c r="J193" s="4">
        <f t="shared" si="21"/>
        <v>486.37183101433976</v>
      </c>
      <c r="K193" s="4">
        <f t="shared" si="22"/>
        <v>109.34126860625416</v>
      </c>
      <c r="L193" s="42">
        <f>Pressure!Q193</f>
        <v>8.2320018165630171E-2</v>
      </c>
      <c r="M193" s="10">
        <f t="shared" si="24"/>
        <v>0.23392736535189337</v>
      </c>
      <c r="N193" s="10">
        <f t="shared" si="23"/>
        <v>2.5992897854448858</v>
      </c>
    </row>
    <row r="194" spans="3:14">
      <c r="C194" s="4">
        <f>Pressure!AB194*1000000</f>
        <v>5010308.7994843302</v>
      </c>
      <c r="D194" s="78">
        <f>Pressure!I194</f>
        <v>8.1256230789298584E-5</v>
      </c>
      <c r="E194" s="40">
        <f>Pressure!H194</f>
        <v>81.256230789298584</v>
      </c>
      <c r="F194" s="10">
        <f t="shared" si="18"/>
        <v>4.5</v>
      </c>
      <c r="G194" s="4">
        <f t="shared" si="17"/>
        <v>212326.35694241867</v>
      </c>
      <c r="H194" s="42">
        <f t="shared" si="19"/>
        <v>7.9614959255507962</v>
      </c>
      <c r="I194" s="10">
        <f t="shared" si="20"/>
        <v>1.1948387786029664</v>
      </c>
      <c r="J194" s="4">
        <f t="shared" si="21"/>
        <v>486.44133946017348</v>
      </c>
      <c r="K194" s="4">
        <f t="shared" si="22"/>
        <v>109.35689480243099</v>
      </c>
      <c r="L194" s="42">
        <f>Pressure!Q194</f>
        <v>8.2800996256171475E-2</v>
      </c>
      <c r="M194" s="10">
        <f t="shared" si="24"/>
        <v>0.23395091059413153</v>
      </c>
      <c r="N194" s="10">
        <f t="shared" si="23"/>
        <v>2.5992897854448858</v>
      </c>
    </row>
    <row r="195" spans="3:14">
      <c r="C195" s="4">
        <f>Pressure!AB195*1000000</f>
        <v>5010971.7146850787</v>
      </c>
      <c r="D195" s="78">
        <f>Pressure!I195</f>
        <v>8.1256230789298584E-5</v>
      </c>
      <c r="E195" s="40">
        <f>Pressure!H195</f>
        <v>81.256230789298584</v>
      </c>
      <c r="F195" s="10">
        <f t="shared" si="18"/>
        <v>4.5</v>
      </c>
      <c r="G195" s="4">
        <f t="shared" si="17"/>
        <v>212354.44989540215</v>
      </c>
      <c r="H195" s="42">
        <f t="shared" si="19"/>
        <v>7.9623193027599592</v>
      </c>
      <c r="I195" s="10">
        <f t="shared" si="20"/>
        <v>1.1948507792709453</v>
      </c>
      <c r="J195" s="4">
        <f t="shared" si="21"/>
        <v>486.51058697859776</v>
      </c>
      <c r="K195" s="4">
        <f t="shared" si="22"/>
        <v>109.37246233950761</v>
      </c>
      <c r="L195" s="42">
        <f>Pressure!Q195</f>
        <v>8.3281953968670219E-2</v>
      </c>
      <c r="M195" s="10">
        <f t="shared" si="24"/>
        <v>0.23397436645561914</v>
      </c>
      <c r="N195" s="10">
        <f t="shared" si="23"/>
        <v>2.5992897854448858</v>
      </c>
    </row>
    <row r="196" spans="3:14">
      <c r="C196" s="4">
        <f>Pressure!AB196*1000000</f>
        <v>5011632.1317097424</v>
      </c>
      <c r="D196" s="78">
        <f>Pressure!I196</f>
        <v>8.1256230789298584E-5</v>
      </c>
      <c r="E196" s="40">
        <f>Pressure!H196</f>
        <v>81.256230789298584</v>
      </c>
      <c r="F196" s="10">
        <f t="shared" si="18"/>
        <v>4.5</v>
      </c>
      <c r="G196" s="4">
        <f t="shared" si="17"/>
        <v>212382.43698093347</v>
      </c>
      <c r="H196" s="42">
        <f t="shared" si="19"/>
        <v>7.9631395579146487</v>
      </c>
      <c r="I196" s="10">
        <f t="shared" si="20"/>
        <v>1.1948627315579059</v>
      </c>
      <c r="J196" s="4">
        <f t="shared" si="21"/>
        <v>486.57957353982232</v>
      </c>
      <c r="K196" s="4">
        <f t="shared" si="22"/>
        <v>109.38797121078692</v>
      </c>
      <c r="L196" s="42">
        <f>Pressure!Q196</f>
        <v>8.3762891383172763E-2</v>
      </c>
      <c r="M196" s="10">
        <f t="shared" si="24"/>
        <v>0.2339977329387973</v>
      </c>
      <c r="N196" s="10">
        <f t="shared" si="23"/>
        <v>2.5992897854448858</v>
      </c>
    </row>
    <row r="197" spans="3:14">
      <c r="C197" s="4">
        <f>Pressure!AB197*1000000</f>
        <v>5012290.0502734259</v>
      </c>
      <c r="D197" s="78">
        <f>Pressure!I197</f>
        <v>8.1256230789298584E-5</v>
      </c>
      <c r="E197" s="40">
        <f>Pressure!H197</f>
        <v>81.256230789298584</v>
      </c>
      <c r="F197" s="10">
        <f t="shared" si="18"/>
        <v>4.5</v>
      </c>
      <c r="G197" s="4">
        <f t="shared" si="17"/>
        <v>212410.3181869394</v>
      </c>
      <c r="H197" s="42">
        <f t="shared" si="19"/>
        <v>7.9639566908813837</v>
      </c>
      <c r="I197" s="10">
        <f t="shared" si="20"/>
        <v>1.1948746354956892</v>
      </c>
      <c r="J197" s="4">
        <f t="shared" si="21"/>
        <v>486.64829911408708</v>
      </c>
      <c r="K197" s="4">
        <f t="shared" si="22"/>
        <v>109.4034214095785</v>
      </c>
      <c r="L197" s="42">
        <f>Pressure!Q197</f>
        <v>8.4243808579693089E-2</v>
      </c>
      <c r="M197" s="10">
        <f t="shared" si="24"/>
        <v>0.23402101004607906</v>
      </c>
      <c r="N197" s="10">
        <f t="shared" si="23"/>
        <v>2.5992897854448858</v>
      </c>
    </row>
    <row r="198" spans="3:14">
      <c r="C198" s="4">
        <f>Pressure!AB198*1000000</f>
        <v>5012945.4700906724</v>
      </c>
      <c r="D198" s="78">
        <f>Pressure!I198</f>
        <v>8.1256230789298584E-5</v>
      </c>
      <c r="E198" s="40">
        <f>Pressure!H198</f>
        <v>81.256230789298584</v>
      </c>
      <c r="F198" s="10">
        <f t="shared" si="18"/>
        <v>4.5</v>
      </c>
      <c r="G198" s="4">
        <f t="shared" si="17"/>
        <v>212438.09350132284</v>
      </c>
      <c r="H198" s="42">
        <f t="shared" si="19"/>
        <v>7.9647707015251248</v>
      </c>
      <c r="I198" s="10">
        <f t="shared" si="20"/>
        <v>1.194886491115968</v>
      </c>
      <c r="J198" s="4">
        <f t="shared" si="21"/>
        <v>486.71676367157386</v>
      </c>
      <c r="K198" s="4">
        <f t="shared" si="22"/>
        <v>109.41881292917897</v>
      </c>
      <c r="L198" s="42">
        <f>Pressure!Q198</f>
        <v>8.4724705638212924E-2</v>
      </c>
      <c r="M198" s="10">
        <f t="shared" si="24"/>
        <v>0.23404419777979982</v>
      </c>
      <c r="N198" s="10">
        <f t="shared" si="23"/>
        <v>2.5992897854448858</v>
      </c>
    </row>
    <row r="199" spans="3:14">
      <c r="C199" s="4">
        <f>Pressure!AB199*1000000</f>
        <v>5013598.3908759784</v>
      </c>
      <c r="D199" s="78">
        <f>Pressure!I199</f>
        <v>8.1256230789298584E-5</v>
      </c>
      <c r="E199" s="40">
        <f>Pressure!H199</f>
        <v>81.256230789298584</v>
      </c>
      <c r="F199" s="10">
        <f t="shared" si="18"/>
        <v>4.5</v>
      </c>
      <c r="G199" s="4">
        <f t="shared" si="17"/>
        <v>212465.76291198478</v>
      </c>
      <c r="H199" s="42">
        <f t="shared" si="19"/>
        <v>7.9655815897099167</v>
      </c>
      <c r="I199" s="10">
        <f t="shared" si="20"/>
        <v>1.1948982984502556</v>
      </c>
      <c r="J199" s="4">
        <f t="shared" si="21"/>
        <v>486.78496718245879</v>
      </c>
      <c r="K199" s="4">
        <f t="shared" si="22"/>
        <v>109.43414576288359</v>
      </c>
      <c r="L199" s="42">
        <f>Pressure!Q199</f>
        <v>8.5205582638681943E-2</v>
      </c>
      <c r="M199" s="10">
        <f t="shared" si="24"/>
        <v>0.23406729614224236</v>
      </c>
      <c r="N199" s="10">
        <f t="shared" si="23"/>
        <v>2.5992897854448858</v>
      </c>
    </row>
    <row r="200" spans="3:14">
      <c r="C200" s="4">
        <f>Pressure!AB200*1000000</f>
        <v>5014248.8123440528</v>
      </c>
      <c r="D200" s="78">
        <f>Pressure!I200</f>
        <v>8.1256230789298584E-5</v>
      </c>
      <c r="E200" s="40">
        <f>Pressure!H200</f>
        <v>81.256230789298584</v>
      </c>
      <c r="F200" s="10">
        <f t="shared" si="18"/>
        <v>4.5</v>
      </c>
      <c r="G200" s="4">
        <f t="shared" si="17"/>
        <v>212493.32640683517</v>
      </c>
      <c r="H200" s="42">
        <f t="shared" si="19"/>
        <v>7.9663893552991949</v>
      </c>
      <c r="I200" s="10">
        <f t="shared" si="20"/>
        <v>1.194910057529911</v>
      </c>
      <c r="J200" s="4">
        <f t="shared" si="21"/>
        <v>486.85290961694091</v>
      </c>
      <c r="K200" s="4">
        <f t="shared" si="22"/>
        <v>109.44941990399283</v>
      </c>
      <c r="L200" s="42">
        <f>Pressure!Q200</f>
        <v>8.5686439661017966E-2</v>
      </c>
      <c r="M200" s="10">
        <f t="shared" si="24"/>
        <v>0.23409030513566353</v>
      </c>
      <c r="N200" s="10">
        <f t="shared" si="23"/>
        <v>2.5992897854448858</v>
      </c>
    </row>
    <row r="201" spans="3:14">
      <c r="C201" s="4">
        <f>Pressure!AB201*1000000</f>
        <v>5014896.7342104381</v>
      </c>
      <c r="D201" s="78">
        <f>Pressure!I201</f>
        <v>8.1256230789298584E-5</v>
      </c>
      <c r="E201" s="40">
        <f>Pressure!H201</f>
        <v>81.256230789298584</v>
      </c>
      <c r="F201" s="10">
        <f t="shared" si="18"/>
        <v>4.5</v>
      </c>
      <c r="G201" s="4">
        <f t="shared" si="17"/>
        <v>212520.78397381926</v>
      </c>
      <c r="H201" s="42">
        <f t="shared" si="19"/>
        <v>7.9671939981565947</v>
      </c>
      <c r="I201" s="10">
        <f t="shared" si="20"/>
        <v>1.1949217683861504</v>
      </c>
      <c r="J201" s="4">
        <f t="shared" si="21"/>
        <v>486.92059094530583</v>
      </c>
      <c r="K201" s="4">
        <f t="shared" si="22"/>
        <v>109.46463534582659</v>
      </c>
      <c r="L201" s="42">
        <f>Pressure!Q201</f>
        <v>8.6167276785107064E-2</v>
      </c>
      <c r="M201" s="10">
        <f t="shared" si="24"/>
        <v>0.23411322476226215</v>
      </c>
      <c r="N201" s="10">
        <f t="shared" si="23"/>
        <v>2.5992897854448858</v>
      </c>
    </row>
    <row r="202" spans="3:14">
      <c r="C202" s="4">
        <f>Pressure!AB202*1000000</f>
        <v>5015542.1561900936</v>
      </c>
      <c r="D202" s="78">
        <f>Pressure!I202</f>
        <v>8.1256230789298584E-5</v>
      </c>
      <c r="E202" s="40">
        <f>Pressure!H202</f>
        <v>81.256230789298584</v>
      </c>
      <c r="F202" s="10">
        <f t="shared" si="18"/>
        <v>4.5</v>
      </c>
      <c r="G202" s="4">
        <f t="shared" si="17"/>
        <v>212548.1356008577</v>
      </c>
      <c r="H202" s="42">
        <f t="shared" si="19"/>
        <v>7.96799551814415</v>
      </c>
      <c r="I202" s="10">
        <f t="shared" si="20"/>
        <v>1.1949334310500221</v>
      </c>
      <c r="J202" s="4">
        <f t="shared" si="21"/>
        <v>486.9880111377787</v>
      </c>
      <c r="K202" s="4">
        <f t="shared" si="22"/>
        <v>109.47979208169119</v>
      </c>
      <c r="L202" s="42">
        <f>Pressure!Q202</f>
        <v>8.6648094090803776E-2</v>
      </c>
      <c r="M202" s="10">
        <f t="shared" si="24"/>
        <v>0.23413605502422019</v>
      </c>
      <c r="N202" s="10">
        <f t="shared" si="23"/>
        <v>2.5992897854448858</v>
      </c>
    </row>
    <row r="203" spans="3:14">
      <c r="C203" s="4">
        <f>Pressure!AB203*1000000</f>
        <v>5016185.0779989436</v>
      </c>
      <c r="D203" s="78">
        <f>Pressure!I203</f>
        <v>8.1256230789298584E-5</v>
      </c>
      <c r="E203" s="40">
        <f>Pressure!H203</f>
        <v>81.256230789298584</v>
      </c>
      <c r="F203" s="10">
        <f t="shared" si="18"/>
        <v>4.5</v>
      </c>
      <c r="G203" s="4">
        <f t="shared" si="17"/>
        <v>212575.3812759119</v>
      </c>
      <c r="H203" s="42">
        <f t="shared" si="19"/>
        <v>7.9687939151242473</v>
      </c>
      <c r="I203" s="10">
        <f t="shared" si="20"/>
        <v>1.1949450455524337</v>
      </c>
      <c r="J203" s="4">
        <f t="shared" si="21"/>
        <v>487.05517016468508</v>
      </c>
      <c r="K203" s="4">
        <f t="shared" si="22"/>
        <v>109.49489010491548</v>
      </c>
      <c r="L203" s="42">
        <f>Pressure!Q203</f>
        <v>8.7128891657931209E-2</v>
      </c>
      <c r="M203" s="10">
        <f t="shared" si="24"/>
        <v>0.23415879592364505</v>
      </c>
      <c r="N203" s="10">
        <f t="shared" si="23"/>
        <v>2.5992897854448858</v>
      </c>
    </row>
    <row r="204" spans="3:14">
      <c r="C204" s="4">
        <f>Pressure!AB204*1000000</f>
        <v>5016825.4993531536</v>
      </c>
      <c r="D204" s="78">
        <f>Pressure!I204</f>
        <v>8.1256230789298584E-5</v>
      </c>
      <c r="E204" s="40">
        <f>Pressure!H204</f>
        <v>81.256230789298584</v>
      </c>
      <c r="F204" s="10">
        <f t="shared" si="18"/>
        <v>4.5</v>
      </c>
      <c r="G204" s="4">
        <f t="shared" si="17"/>
        <v>212602.52098695358</v>
      </c>
      <c r="H204" s="42">
        <f t="shared" si="19"/>
        <v>7.9695891889587065</v>
      </c>
      <c r="I204" s="10">
        <f t="shared" si="20"/>
        <v>1.1949566119241406</v>
      </c>
      <c r="J204" s="4">
        <f t="shared" si="21"/>
        <v>487.1220679963759</v>
      </c>
      <c r="K204" s="4">
        <f t="shared" si="22"/>
        <v>109.50992940883411</v>
      </c>
      <c r="L204" s="42">
        <f>Pressure!Q204</f>
        <v>8.7609669566281259E-2</v>
      </c>
      <c r="M204" s="10">
        <f t="shared" si="24"/>
        <v>0.23418144746265154</v>
      </c>
      <c r="N204" s="10">
        <f t="shared" si="23"/>
        <v>2.5992897854448858</v>
      </c>
    </row>
    <row r="205" spans="3:14">
      <c r="C205" s="4">
        <f>Pressure!AB205*1000000</f>
        <v>5017463.4199698269</v>
      </c>
      <c r="D205" s="78">
        <f>Pressure!I205</f>
        <v>8.1256230789298584E-5</v>
      </c>
      <c r="E205" s="40">
        <f>Pressure!H205</f>
        <v>81.256230789298584</v>
      </c>
      <c r="F205" s="10">
        <f t="shared" si="18"/>
        <v>4.5</v>
      </c>
      <c r="G205" s="4">
        <f t="shared" si="17"/>
        <v>212629.55472199412</v>
      </c>
      <c r="H205" s="42">
        <f t="shared" si="19"/>
        <v>7.9703813395096574</v>
      </c>
      <c r="I205" s="10">
        <f t="shared" si="20"/>
        <v>1.1949681301957575</v>
      </c>
      <c r="J205" s="4">
        <f t="shared" si="21"/>
        <v>487.18870460330004</v>
      </c>
      <c r="K205" s="4">
        <f t="shared" si="22"/>
        <v>109.52490998680366</v>
      </c>
      <c r="L205" s="42">
        <f>Pressure!Q205</f>
        <v>8.809042789561472E-2</v>
      </c>
      <c r="M205" s="10">
        <f t="shared" si="24"/>
        <v>0.23420400964330695</v>
      </c>
      <c r="N205" s="10">
        <f t="shared" si="23"/>
        <v>2.5992897854448858</v>
      </c>
    </row>
    <row r="206" spans="3:14">
      <c r="C206" s="4">
        <f>Pressure!AB206*1000000</f>
        <v>5018098.8395660147</v>
      </c>
      <c r="D206" s="78">
        <f>Pressure!I206</f>
        <v>8.1256230789298584E-5</v>
      </c>
      <c r="E206" s="40">
        <f>Pressure!H206</f>
        <v>81.256230789298584</v>
      </c>
      <c r="F206" s="10">
        <f t="shared" si="18"/>
        <v>4.5</v>
      </c>
      <c r="G206" s="4">
        <f t="shared" si="17"/>
        <v>212656.48246904282</v>
      </c>
      <c r="H206" s="42">
        <f t="shared" si="19"/>
        <v>7.9711703666383062</v>
      </c>
      <c r="I206" s="10">
        <f t="shared" si="20"/>
        <v>1.194979600397742</v>
      </c>
      <c r="J206" s="4">
        <f t="shared" si="21"/>
        <v>487.25507995590095</v>
      </c>
      <c r="K206" s="4">
        <f t="shared" si="22"/>
        <v>109.53983183217953</v>
      </c>
      <c r="L206" s="42">
        <f>Pressure!Q206</f>
        <v>8.857116672566144E-2</v>
      </c>
      <c r="M206" s="10">
        <f t="shared" si="24"/>
        <v>0.23422648246764433</v>
      </c>
      <c r="N206" s="10">
        <f t="shared" si="23"/>
        <v>2.5992897854448858</v>
      </c>
    </row>
    <row r="207" spans="3:14">
      <c r="C207" s="4">
        <f>Pressure!AB207*1000000</f>
        <v>5018731.7578601688</v>
      </c>
      <c r="D207" s="78">
        <f>Pressure!I207</f>
        <v>8.1256230789298584E-5</v>
      </c>
      <c r="E207" s="40">
        <f>Pressure!H207</f>
        <v>81.256230789298584</v>
      </c>
      <c r="F207" s="10">
        <f t="shared" si="18"/>
        <v>4.5</v>
      </c>
      <c r="G207" s="4">
        <f t="shared" si="17"/>
        <v>212683.30421616824</v>
      </c>
      <c r="H207" s="42">
        <f t="shared" si="19"/>
        <v>7.9719562702067464</v>
      </c>
      <c r="I207" s="10">
        <f t="shared" si="20"/>
        <v>1.1949910225604197</v>
      </c>
      <c r="J207" s="4">
        <f t="shared" si="21"/>
        <v>487.32119402476837</v>
      </c>
      <c r="K207" s="4">
        <f t="shared" si="22"/>
        <v>109.55469493834998</v>
      </c>
      <c r="L207" s="42">
        <f>Pressure!Q207</f>
        <v>8.9051886136120501E-2</v>
      </c>
      <c r="M207" s="10">
        <f t="shared" si="24"/>
        <v>0.2342488659376874</v>
      </c>
      <c r="N207" s="10">
        <f t="shared" si="23"/>
        <v>2.5992897854448858</v>
      </c>
    </row>
    <row r="208" spans="3:14">
      <c r="C208" s="4">
        <f>Pressure!AB208*1000000</f>
        <v>5019362.1745707868</v>
      </c>
      <c r="D208" s="78">
        <f>Pressure!I208</f>
        <v>8.1256230789298584E-5</v>
      </c>
      <c r="E208" s="40">
        <f>Pressure!H208</f>
        <v>81.256230789298584</v>
      </c>
      <c r="F208" s="10">
        <f t="shared" si="18"/>
        <v>4.5</v>
      </c>
      <c r="G208" s="4">
        <f t="shared" si="17"/>
        <v>212710.01995144086</v>
      </c>
      <c r="H208" s="42">
        <f t="shared" si="19"/>
        <v>7.9727390500762629</v>
      </c>
      <c r="I208" s="10">
        <f t="shared" si="20"/>
        <v>1.1950023967139607</v>
      </c>
      <c r="J208" s="4">
        <f t="shared" si="21"/>
        <v>487.38704678049663</v>
      </c>
      <c r="K208" s="4">
        <f t="shared" si="22"/>
        <v>109.56949929870434</v>
      </c>
      <c r="L208" s="42">
        <f>Pressure!Q208</f>
        <v>8.9532586206660325E-2</v>
      </c>
      <c r="M208" s="10">
        <f t="shared" si="24"/>
        <v>0.23427116005541959</v>
      </c>
      <c r="N208" s="10">
        <f t="shared" si="23"/>
        <v>2.5992897854448858</v>
      </c>
    </row>
    <row r="209" spans="3:14">
      <c r="C209" s="4">
        <f>Pressure!AB209*1000000</f>
        <v>5019990.0894174138</v>
      </c>
      <c r="D209" s="78">
        <f>Pressure!I209</f>
        <v>8.1256230789298584E-5</v>
      </c>
      <c r="E209" s="40">
        <f>Pressure!H209</f>
        <v>81.256230789298584</v>
      </c>
      <c r="F209" s="10">
        <f t="shared" si="18"/>
        <v>4.5</v>
      </c>
      <c r="G209" s="4">
        <f t="shared" si="17"/>
        <v>212736.62966297561</v>
      </c>
      <c r="H209" s="42">
        <f t="shared" si="19"/>
        <v>7.9735187061085915</v>
      </c>
      <c r="I209" s="10">
        <f t="shared" si="20"/>
        <v>1.1950137228883986</v>
      </c>
      <c r="J209" s="4">
        <f t="shared" si="21"/>
        <v>487.45263819378994</v>
      </c>
      <c r="K209" s="4">
        <f t="shared" si="22"/>
        <v>109.58424490665661</v>
      </c>
      <c r="L209" s="42">
        <f>Pressure!Q209</f>
        <v>9.0013267016918849E-2</v>
      </c>
      <c r="M209" s="10">
        <f t="shared" si="24"/>
        <v>0.23429336482280225</v>
      </c>
      <c r="N209" s="10">
        <f t="shared" si="23"/>
        <v>2.5992897854448858</v>
      </c>
    </row>
    <row r="210" spans="3:14">
      <c r="C210" s="4">
        <f>Pressure!AB210*1000000</f>
        <v>5020615.5021206457</v>
      </c>
      <c r="D210" s="78">
        <f>Pressure!I210</f>
        <v>8.1256230789298584E-5</v>
      </c>
      <c r="E210" s="40">
        <f>Pressure!H210</f>
        <v>81.256230789298584</v>
      </c>
      <c r="F210" s="10">
        <f t="shared" si="18"/>
        <v>4.5</v>
      </c>
      <c r="G210" s="4">
        <f t="shared" si="17"/>
        <v>212763.13333893198</v>
      </c>
      <c r="H210" s="42">
        <f t="shared" si="19"/>
        <v>7.9742952381659178</v>
      </c>
      <c r="I210" s="10">
        <f t="shared" si="20"/>
        <v>1.195025001113629</v>
      </c>
      <c r="J210" s="4">
        <f t="shared" si="21"/>
        <v>487.51796823546181</v>
      </c>
      <c r="K210" s="4">
        <f t="shared" si="22"/>
        <v>109.59893175564538</v>
      </c>
      <c r="L210" s="42">
        <f>Pressure!Q210</f>
        <v>9.0493928646503657E-2</v>
      </c>
      <c r="M210" s="10">
        <f t="shared" si="24"/>
        <v>0.23431548024178642</v>
      </c>
      <c r="N210" s="10">
        <f t="shared" si="23"/>
        <v>2.5992897854448858</v>
      </c>
    </row>
    <row r="211" spans="3:14">
      <c r="C211" s="4">
        <f>Pressure!AB211*1000000</f>
        <v>5021238.4124013977</v>
      </c>
      <c r="D211" s="78">
        <f>Pressure!I211</f>
        <v>8.1256230789298584E-5</v>
      </c>
      <c r="E211" s="40">
        <f>Pressure!H211</f>
        <v>81.256230789298584</v>
      </c>
      <c r="F211" s="10">
        <f t="shared" si="18"/>
        <v>4.5</v>
      </c>
      <c r="G211" s="4">
        <f t="shared" si="17"/>
        <v>212789.53096748286</v>
      </c>
      <c r="H211" s="42">
        <f t="shared" si="19"/>
        <v>7.9750686461099614</v>
      </c>
      <c r="I211" s="10">
        <f t="shared" si="20"/>
        <v>1.1950362314193983</v>
      </c>
      <c r="J211" s="4">
        <f t="shared" si="21"/>
        <v>487.58303687635942</v>
      </c>
      <c r="K211" s="4">
        <f t="shared" si="22"/>
        <v>109.61355983911682</v>
      </c>
      <c r="L211" s="42">
        <f>Pressure!Q211</f>
        <v>9.0974571174992136E-2</v>
      </c>
      <c r="M211" s="10">
        <f t="shared" si="24"/>
        <v>0.23433750631430131</v>
      </c>
      <c r="N211" s="10">
        <f t="shared" si="23"/>
        <v>2.5992897854448858</v>
      </c>
    </row>
    <row r="212" spans="3:14">
      <c r="C212" s="4">
        <f>Pressure!AB212*1000000</f>
        <v>5021858.8199815648</v>
      </c>
      <c r="D212" s="78">
        <f>Pressure!I212</f>
        <v>8.1256230789298584E-5</v>
      </c>
      <c r="E212" s="40">
        <f>Pressure!H212</f>
        <v>81.256230789298584</v>
      </c>
      <c r="F212" s="10">
        <f t="shared" si="18"/>
        <v>4.5</v>
      </c>
      <c r="G212" s="4">
        <f t="shared" si="17"/>
        <v>212815.82253684278</v>
      </c>
      <c r="H212" s="42">
        <f t="shared" si="19"/>
        <v>7.9758389298028094</v>
      </c>
      <c r="I212" s="10">
        <f t="shared" si="20"/>
        <v>1.1950474138353142</v>
      </c>
      <c r="J212" s="4">
        <f t="shared" si="21"/>
        <v>487.64784408743202</v>
      </c>
      <c r="K212" s="4">
        <f t="shared" si="22"/>
        <v>109.62812915054</v>
      </c>
      <c r="L212" s="42">
        <f>Pressure!Q212</f>
        <v>9.1455194681931598E-2</v>
      </c>
      <c r="M212" s="10">
        <f t="shared" si="24"/>
        <v>0.23435944304223927</v>
      </c>
      <c r="N212" s="10">
        <f t="shared" si="23"/>
        <v>2.5992897854448858</v>
      </c>
    </row>
    <row r="213" spans="3:14">
      <c r="C213" s="4">
        <f>Pressure!AB213*1000000</f>
        <v>5022476.7245841892</v>
      </c>
      <c r="D213" s="78">
        <f>Pressure!I213</f>
        <v>8.1256230789298584E-5</v>
      </c>
      <c r="E213" s="40">
        <f>Pressure!H213</f>
        <v>81.256230789298584</v>
      </c>
      <c r="F213" s="10">
        <f t="shared" si="18"/>
        <v>4.5</v>
      </c>
      <c r="G213" s="4">
        <f t="shared" si="17"/>
        <v>212842.00803527489</v>
      </c>
      <c r="H213" s="42">
        <f t="shared" si="19"/>
        <v>7.9766060891071175</v>
      </c>
      <c r="I213" s="10">
        <f t="shared" si="20"/>
        <v>1.1950585483908505</v>
      </c>
      <c r="J213" s="4">
        <f t="shared" si="21"/>
        <v>487.71238983974905</v>
      </c>
      <c r="K213" s="4">
        <f t="shared" si="22"/>
        <v>109.64263968341106</v>
      </c>
      <c r="L213" s="42">
        <f>Pressure!Q213</f>
        <v>9.1935799246839436E-2</v>
      </c>
      <c r="M213" s="10">
        <f t="shared" si="24"/>
        <v>0.23438129042749012</v>
      </c>
      <c r="N213" s="10">
        <f t="shared" si="23"/>
        <v>2.5992897854448858</v>
      </c>
    </row>
    <row r="214" spans="3:14">
      <c r="C214" s="4">
        <f>Pressure!AB214*1000000</f>
        <v>5023092.1259327205</v>
      </c>
      <c r="D214" s="78">
        <f>Pressure!I214</f>
        <v>8.1256230789298584E-5</v>
      </c>
      <c r="E214" s="40">
        <f>Pressure!H214</f>
        <v>81.256230789298584</v>
      </c>
      <c r="F214" s="10">
        <f t="shared" si="18"/>
        <v>4.5</v>
      </c>
      <c r="G214" s="4">
        <f t="shared" si="17"/>
        <v>212868.08745105952</v>
      </c>
      <c r="H214" s="42">
        <f t="shared" si="19"/>
        <v>7.9773701238851826</v>
      </c>
      <c r="I214" s="10">
        <f t="shared" si="20"/>
        <v>1.1950696351153327</v>
      </c>
      <c r="J214" s="4">
        <f t="shared" si="21"/>
        <v>487.77667410442223</v>
      </c>
      <c r="K214" s="4">
        <f t="shared" si="22"/>
        <v>109.65709143123561</v>
      </c>
      <c r="L214" s="42">
        <f>Pressure!Q214</f>
        <v>9.2416384949203276E-2</v>
      </c>
      <c r="M214" s="10">
        <f t="shared" si="24"/>
        <v>0.23440304847192686</v>
      </c>
      <c r="N214" s="10">
        <f t="shared" si="23"/>
        <v>2.5992897854448858</v>
      </c>
    </row>
    <row r="215" spans="3:14">
      <c r="C215" s="4">
        <f>Pressure!AB215*1000000</f>
        <v>5023705.023752274</v>
      </c>
      <c r="D215" s="78">
        <f>Pressure!I215</f>
        <v>8.1256230789298584E-5</v>
      </c>
      <c r="E215" s="40">
        <f>Pressure!H215</f>
        <v>81.256230789298584</v>
      </c>
      <c r="F215" s="10">
        <f t="shared" si="18"/>
        <v>4.5</v>
      </c>
      <c r="G215" s="4">
        <f t="shared" si="17"/>
        <v>212894.06077254761</v>
      </c>
      <c r="H215" s="42">
        <f t="shared" si="19"/>
        <v>7.9781310340005263</v>
      </c>
      <c r="I215" s="10">
        <f t="shared" si="20"/>
        <v>1.1950806740379611</v>
      </c>
      <c r="J215" s="4">
        <f t="shared" si="21"/>
        <v>487.84069685273721</v>
      </c>
      <c r="K215" s="4">
        <f t="shared" si="22"/>
        <v>109.67148438755839</v>
      </c>
      <c r="L215" s="42">
        <f>Pressure!Q215</f>
        <v>9.2896951868481098E-2</v>
      </c>
      <c r="M215" s="10">
        <f t="shared" si="24"/>
        <v>0.23442471717740521</v>
      </c>
      <c r="N215" s="10">
        <f t="shared" si="23"/>
        <v>2.5992897854448858</v>
      </c>
    </row>
    <row r="216" spans="3:14">
      <c r="C216" s="4">
        <f>Pressure!AB216*1000000</f>
        <v>5024315.4177679792</v>
      </c>
      <c r="D216" s="78">
        <f>Pressure!I216</f>
        <v>8.1256230789298584E-5</v>
      </c>
      <c r="E216" s="40">
        <f>Pressure!H216</f>
        <v>81.256230789298584</v>
      </c>
      <c r="F216" s="10">
        <f t="shared" si="18"/>
        <v>4.5</v>
      </c>
      <c r="G216" s="4">
        <f t="shared" si="17"/>
        <v>212919.92798809081</v>
      </c>
      <c r="H216" s="42">
        <f t="shared" si="19"/>
        <v>7.9788888193158325</v>
      </c>
      <c r="I216" s="10">
        <f t="shared" si="20"/>
        <v>1.1950916651877823</v>
      </c>
      <c r="J216" s="4">
        <f t="shared" si="21"/>
        <v>487.90445805598142</v>
      </c>
      <c r="K216" s="4">
        <f t="shared" si="22"/>
        <v>109.68581854592452</v>
      </c>
      <c r="L216" s="42">
        <f>Pressure!Q216</f>
        <v>9.3377500084101367E-2</v>
      </c>
      <c r="M216" s="10">
        <f t="shared" si="24"/>
        <v>0.23444629654575383</v>
      </c>
      <c r="N216" s="10">
        <f t="shared" si="23"/>
        <v>2.5992897854448858</v>
      </c>
    </row>
    <row r="217" spans="3:14">
      <c r="C217" s="4">
        <f>Pressure!AB217*1000000</f>
        <v>5024923.3077065796</v>
      </c>
      <c r="D217" s="78">
        <f>Pressure!I217</f>
        <v>8.1256230789298584E-5</v>
      </c>
      <c r="E217" s="40">
        <f>Pressure!H217</f>
        <v>81.256230789298584</v>
      </c>
      <c r="F217" s="10">
        <f t="shared" si="18"/>
        <v>4.5</v>
      </c>
      <c r="G217" s="4">
        <f t="shared" si="17"/>
        <v>212945.68908610899</v>
      </c>
      <c r="H217" s="42">
        <f t="shared" si="19"/>
        <v>7.9796434796949187</v>
      </c>
      <c r="I217" s="10">
        <f t="shared" si="20"/>
        <v>1.1951026085937169</v>
      </c>
      <c r="J217" s="4">
        <f t="shared" si="21"/>
        <v>487.96795768561077</v>
      </c>
      <c r="K217" s="4">
        <f t="shared" si="22"/>
        <v>109.70009389991699</v>
      </c>
      <c r="L217" s="42">
        <f>Pressure!Q217</f>
        <v>9.3858029675463195E-2</v>
      </c>
      <c r="M217" s="10">
        <f t="shared" si="24"/>
        <v>0.23446778657879358</v>
      </c>
      <c r="N217" s="10">
        <f t="shared" si="23"/>
        <v>2.5992897854448858</v>
      </c>
    </row>
    <row r="218" spans="3:14">
      <c r="C218" s="4">
        <f>Pressure!AB218*1000000</f>
        <v>5025528.693295585</v>
      </c>
      <c r="D218" s="78">
        <f>Pressure!I218</f>
        <v>8.1256230789298584E-5</v>
      </c>
      <c r="E218" s="40">
        <f>Pressure!H218</f>
        <v>81.256230789298584</v>
      </c>
      <c r="F218" s="10">
        <f t="shared" si="18"/>
        <v>4.5</v>
      </c>
      <c r="G218" s="4">
        <f t="shared" si="17"/>
        <v>212971.34405505468</v>
      </c>
      <c r="H218" s="42">
        <f t="shared" si="19"/>
        <v>7.9803950150017231</v>
      </c>
      <c r="I218" s="10">
        <f t="shared" si="20"/>
        <v>1.1951135042845447</v>
      </c>
      <c r="J218" s="4">
        <f t="shared" si="21"/>
        <v>488.03119571316114</v>
      </c>
      <c r="K218" s="4">
        <f t="shared" si="22"/>
        <v>109.71431044313681</v>
      </c>
      <c r="L218" s="42">
        <f>Pressure!Q218</f>
        <v>9.4338540721936467E-2</v>
      </c>
      <c r="M218" s="10">
        <f t="shared" si="24"/>
        <v>0.23448918727833598</v>
      </c>
      <c r="N218" s="10">
        <f t="shared" si="23"/>
        <v>2.5992897854448858</v>
      </c>
    </row>
    <row r="219" spans="3:14">
      <c r="C219" s="4">
        <f>Pressure!AB219*1000000</f>
        <v>5026131.5742635923</v>
      </c>
      <c r="D219" s="78">
        <f>Pressure!I219</f>
        <v>8.1256230789298584E-5</v>
      </c>
      <c r="E219" s="40">
        <f>Pressure!H219</f>
        <v>81.256230789298584</v>
      </c>
      <c r="F219" s="10">
        <f t="shared" si="18"/>
        <v>4.5</v>
      </c>
      <c r="G219" s="4">
        <f t="shared" si="17"/>
        <v>212996.89288342631</v>
      </c>
      <c r="H219" s="42">
        <f t="shared" si="19"/>
        <v>7.981143425100659</v>
      </c>
      <c r="I219" s="10">
        <f t="shared" si="20"/>
        <v>1.195124352288911</v>
      </c>
      <c r="J219" s="4">
        <f t="shared" si="21"/>
        <v>488.09417211028182</v>
      </c>
      <c r="K219" s="4">
        <f t="shared" si="22"/>
        <v>109.72846816921043</v>
      </c>
      <c r="L219" s="42">
        <f>Pressure!Q219</f>
        <v>9.4819033302861969E-2</v>
      </c>
      <c r="M219" s="10">
        <f t="shared" si="24"/>
        <v>0.23451049864617013</v>
      </c>
      <c r="N219" s="10">
        <f t="shared" si="23"/>
        <v>2.5992897854448858</v>
      </c>
    </row>
    <row r="220" spans="3:14">
      <c r="C220" s="4">
        <f>Pressure!AB220*1000000</f>
        <v>5026731.9503399748</v>
      </c>
      <c r="D220" s="78">
        <f>Pressure!I220</f>
        <v>8.1256230789298584E-5</v>
      </c>
      <c r="E220" s="40">
        <f>Pressure!H220</f>
        <v>81.256230789298584</v>
      </c>
      <c r="F220" s="10">
        <f t="shared" si="18"/>
        <v>4.5</v>
      </c>
      <c r="G220" s="4">
        <f t="shared" ref="G220:G283" si="25">IF(C220/(1+(k-1)/2*N220^2)^(k/(k-1))&lt;patm*1000000,patm*1000000,C220/(1+(k-1)/2*N220^2)^(k/(k-1)))</f>
        <v>213022.3355597553</v>
      </c>
      <c r="H220" s="42">
        <f t="shared" si="19"/>
        <v>7.9818887098562605</v>
      </c>
      <c r="I220" s="10">
        <f t="shared" si="20"/>
        <v>1.1951351526353218</v>
      </c>
      <c r="J220" s="4">
        <f t="shared" si="21"/>
        <v>488.15688684870372</v>
      </c>
      <c r="K220" s="4">
        <f t="shared" si="22"/>
        <v>109.74256707178269</v>
      </c>
      <c r="L220" s="42">
        <f>Pressure!Q220</f>
        <v>9.5299507497551547E-2</v>
      </c>
      <c r="M220" s="10">
        <f t="shared" si="24"/>
        <v>0.23453172068408343</v>
      </c>
      <c r="N220" s="10">
        <f t="shared" si="23"/>
        <v>2.5992897854448858</v>
      </c>
    </row>
    <row r="221" spans="3:14">
      <c r="C221" s="4">
        <f>Pressure!AB221*1000000</f>
        <v>5027329.821255072</v>
      </c>
      <c r="D221" s="78">
        <f>Pressure!I221</f>
        <v>8.1256230789298584E-5</v>
      </c>
      <c r="E221" s="40">
        <f>Pressure!H221</f>
        <v>81.256230789298584</v>
      </c>
      <c r="F221" s="10">
        <f t="shared" ref="F221:F284" si="26">aexit/E221</f>
        <v>4.5</v>
      </c>
      <c r="G221" s="4">
        <f t="shared" si="25"/>
        <v>213047.67207261405</v>
      </c>
      <c r="H221" s="42">
        <f t="shared" ref="H221:H284" si="27">1/(((k+1)/2)^(1/(k-1))*(patm*1000000/C221)^(1/k)*SQRT((k+1)/(k-1)*(1-(patm*1000000/C221)^((k-1)/k))))</f>
        <v>7.9826308691334145</v>
      </c>
      <c r="I221" s="10">
        <f t="shared" ref="I221:I284" si="28">etanoz*SQRT(2*k^2/(k-1)*(2/(k+1))^((k+1)/(k-1))*(1-(G221/C221)^((k-1)/k)))+(G221-patm*1000000)/C221*(aexit/E221)</f>
        <v>1.1951459053521454</v>
      </c>
      <c r="J221" s="4">
        <f t="shared" ref="J221:J284" si="29">I221*D221*C221</f>
        <v>488.21933990025809</v>
      </c>
      <c r="K221" s="4">
        <f t="shared" ref="K221:K284" si="30">J221/4.4482</f>
        <v>109.75660714452096</v>
      </c>
      <c r="L221" s="42">
        <f>Pressure!Q221</f>
        <v>9.5779963385288214E-2</v>
      </c>
      <c r="M221" s="10">
        <f t="shared" si="24"/>
        <v>0.23455285339382465</v>
      </c>
      <c r="N221" s="10">
        <f t="shared" si="23"/>
        <v>2.5992897854448858</v>
      </c>
    </row>
    <row r="222" spans="3:14">
      <c r="C222" s="4">
        <f>Pressure!AB222*1000000</f>
        <v>5027925.1867408529</v>
      </c>
      <c r="D222" s="78">
        <f>Pressure!I222</f>
        <v>8.1256230789298584E-5</v>
      </c>
      <c r="E222" s="40">
        <f>Pressure!H222</f>
        <v>81.256230789298584</v>
      </c>
      <c r="F222" s="10">
        <f t="shared" si="26"/>
        <v>4.5</v>
      </c>
      <c r="G222" s="4">
        <f t="shared" si="25"/>
        <v>213072.90241064393</v>
      </c>
      <c r="H222" s="42">
        <f t="shared" si="27"/>
        <v>7.9833699027981533</v>
      </c>
      <c r="I222" s="10">
        <f t="shared" si="28"/>
        <v>1.195156610467627</v>
      </c>
      <c r="J222" s="4">
        <f t="shared" si="29"/>
        <v>488.28153123694676</v>
      </c>
      <c r="K222" s="4">
        <f t="shared" si="30"/>
        <v>109.77058838113096</v>
      </c>
      <c r="L222" s="42">
        <f>Pressure!Q222</f>
        <v>9.6260401045326308E-2</v>
      </c>
      <c r="M222" s="10">
        <f t="shared" si="24"/>
        <v>0.23457389677715945</v>
      </c>
      <c r="N222" s="10">
        <f t="shared" ref="N222:N285" si="31">N221-1/834*(me-mef)</f>
        <v>2.5992897854448858</v>
      </c>
    </row>
    <row r="223" spans="3:14">
      <c r="C223" s="4">
        <f>Pressure!AB223*1000000</f>
        <v>5028518.0465293936</v>
      </c>
      <c r="D223" s="78">
        <f>Pressure!I223</f>
        <v>8.1256230789298584E-5</v>
      </c>
      <c r="E223" s="40">
        <f>Pressure!H223</f>
        <v>81.256230789298584</v>
      </c>
      <c r="F223" s="10">
        <f t="shared" si="26"/>
        <v>4.5</v>
      </c>
      <c r="G223" s="4">
        <f t="shared" si="25"/>
        <v>213098.02656249094</v>
      </c>
      <c r="H223" s="42">
        <f t="shared" si="27"/>
        <v>7.9841058107158078</v>
      </c>
      <c r="I223" s="10">
        <f t="shared" si="28"/>
        <v>1.1951672680098595</v>
      </c>
      <c r="J223" s="4">
        <f t="shared" si="29"/>
        <v>488.34346083078265</v>
      </c>
      <c r="K223" s="4">
        <f t="shared" si="30"/>
        <v>109.78451077532095</v>
      </c>
      <c r="L223" s="42">
        <f>Pressure!Q223</f>
        <v>9.6740820556891607E-2</v>
      </c>
      <c r="M223" s="10">
        <f t="shared" si="24"/>
        <v>0.23459485083582168</v>
      </c>
      <c r="N223" s="10">
        <f t="shared" si="31"/>
        <v>2.5992897854448858</v>
      </c>
    </row>
    <row r="224" spans="3:14">
      <c r="C224" s="4">
        <f>Pressure!AB224*1000000</f>
        <v>5029108.4003545549</v>
      </c>
      <c r="D224" s="78">
        <f>Pressure!I224</f>
        <v>8.1256230789298584E-5</v>
      </c>
      <c r="E224" s="40">
        <f>Pressure!H224</f>
        <v>81.256230789298584</v>
      </c>
      <c r="F224" s="10">
        <f t="shared" si="26"/>
        <v>4.5</v>
      </c>
      <c r="G224" s="4">
        <f t="shared" si="25"/>
        <v>213123.04451687657</v>
      </c>
      <c r="H224" s="42">
        <f t="shared" si="27"/>
        <v>7.9848385927530714</v>
      </c>
      <c r="I224" s="10">
        <f t="shared" si="28"/>
        <v>1.1951778780068152</v>
      </c>
      <c r="J224" s="4">
        <f t="shared" si="29"/>
        <v>488.40512865396511</v>
      </c>
      <c r="K224" s="4">
        <f t="shared" si="30"/>
        <v>109.79837432084103</v>
      </c>
      <c r="L224" s="42">
        <f>Pressure!Q224</f>
        <v>9.7221221999181484E-2</v>
      </c>
      <c r="M224" s="10">
        <f t="shared" si="24"/>
        <v>0.23461571557153776</v>
      </c>
      <c r="N224" s="10">
        <f t="shared" si="31"/>
        <v>2.5992897854448858</v>
      </c>
    </row>
    <row r="225" spans="3:14">
      <c r="C225" s="4">
        <f>Pressure!AB225*1000000</f>
        <v>5029696.2479508314</v>
      </c>
      <c r="D225" s="78">
        <f>Pressure!I225</f>
        <v>8.1256230789298584E-5</v>
      </c>
      <c r="E225" s="40">
        <f>Pressure!H225</f>
        <v>81.256230789298584</v>
      </c>
      <c r="F225" s="10">
        <f t="shared" si="26"/>
        <v>4.5</v>
      </c>
      <c r="G225" s="4">
        <f t="shared" si="25"/>
        <v>213147.95626254933</v>
      </c>
      <c r="H225" s="42">
        <f t="shared" si="27"/>
        <v>7.985568248776568</v>
      </c>
      <c r="I225" s="10">
        <f t="shared" si="28"/>
        <v>1.1951884404863242</v>
      </c>
      <c r="J225" s="4">
        <f t="shared" si="29"/>
        <v>488.46653467875961</v>
      </c>
      <c r="K225" s="4">
        <f t="shared" si="30"/>
        <v>109.81217901145624</v>
      </c>
      <c r="L225" s="42">
        <f>Pressure!Q225</f>
        <v>9.7701605451365039E-2</v>
      </c>
      <c r="M225" s="10">
        <f t="shared" si="24"/>
        <v>0.23463649098603306</v>
      </c>
      <c r="N225" s="10">
        <f t="shared" si="31"/>
        <v>2.5992897854448858</v>
      </c>
    </row>
    <row r="226" spans="3:14">
      <c r="C226" s="4">
        <f>Pressure!AB226*1000000</f>
        <v>5030281.5890538162</v>
      </c>
      <c r="D226" s="78">
        <f>Pressure!I226</f>
        <v>8.1256230789298584E-5</v>
      </c>
      <c r="E226" s="40">
        <f>Pressure!H226</f>
        <v>81.256230789298584</v>
      </c>
      <c r="F226" s="10">
        <f t="shared" si="26"/>
        <v>4.5</v>
      </c>
      <c r="G226" s="4">
        <f t="shared" si="25"/>
        <v>213172.7617883042</v>
      </c>
      <c r="H226" s="42">
        <f t="shared" si="27"/>
        <v>7.986294778653428</v>
      </c>
      <c r="I226" s="10">
        <f t="shared" si="28"/>
        <v>1.1951989554760842</v>
      </c>
      <c r="J226" s="4">
        <f t="shared" si="29"/>
        <v>488.52767887754658</v>
      </c>
      <c r="K226" s="4">
        <f t="shared" si="30"/>
        <v>109.82592484095737</v>
      </c>
      <c r="L226" s="42">
        <f>Pressure!Q226</f>
        <v>9.8181970992583203E-2</v>
      </c>
      <c r="M226" s="10">
        <f t="shared" si="24"/>
        <v>0.23465717708099476</v>
      </c>
      <c r="N226" s="10">
        <f t="shared" si="31"/>
        <v>2.5992897854448858</v>
      </c>
    </row>
    <row r="227" spans="3:14">
      <c r="C227" s="4">
        <f>Pressure!AB227*1000000</f>
        <v>5030864.4234004598</v>
      </c>
      <c r="D227" s="78">
        <f>Pressure!I227</f>
        <v>8.1256230789298584E-5</v>
      </c>
      <c r="E227" s="40">
        <f>Pressure!H227</f>
        <v>81.256230789298584</v>
      </c>
      <c r="F227" s="10">
        <f t="shared" si="26"/>
        <v>4.5</v>
      </c>
      <c r="G227" s="4">
        <f t="shared" si="25"/>
        <v>213197.46108299369</v>
      </c>
      <c r="H227" s="42">
        <f t="shared" si="27"/>
        <v>7.9870181822516182</v>
      </c>
      <c r="I227" s="10">
        <f t="shared" si="28"/>
        <v>1.1952094230036638</v>
      </c>
      <c r="J227" s="4">
        <f t="shared" si="29"/>
        <v>488.58856122284794</v>
      </c>
      <c r="K227" s="4">
        <f t="shared" si="30"/>
        <v>109.83961180316712</v>
      </c>
      <c r="L227" s="42">
        <f>Pressure!Q227</f>
        <v>9.8662318701948928E-2</v>
      </c>
      <c r="M227" s="10">
        <f t="shared" si="24"/>
        <v>0.2346777738581371</v>
      </c>
      <c r="N227" s="10">
        <f t="shared" si="31"/>
        <v>2.5992897854448858</v>
      </c>
    </row>
    <row r="228" spans="3:14">
      <c r="C228" s="4">
        <f>Pressure!AB228*1000000</f>
        <v>5031444.7507280977</v>
      </c>
      <c r="D228" s="78">
        <f>Pressure!I228</f>
        <v>8.1256230789298584E-5</v>
      </c>
      <c r="E228" s="40">
        <f>Pressure!H228</f>
        <v>81.256230789298584</v>
      </c>
      <c r="F228" s="10">
        <f t="shared" si="26"/>
        <v>4.5</v>
      </c>
      <c r="G228" s="4">
        <f t="shared" si="25"/>
        <v>213222.0541354866</v>
      </c>
      <c r="H228" s="42">
        <f t="shared" si="27"/>
        <v>7.9877384594387326</v>
      </c>
      <c r="I228" s="10">
        <f t="shared" si="28"/>
        <v>1.1952198430964867</v>
      </c>
      <c r="J228" s="4">
        <f t="shared" si="29"/>
        <v>488.64918168722613</v>
      </c>
      <c r="K228" s="4">
        <f t="shared" si="30"/>
        <v>109.85323989191721</v>
      </c>
      <c r="L228" s="42">
        <f>Pressure!Q228</f>
        <v>9.9142648658547244E-2</v>
      </c>
      <c r="M228" s="10">
        <f t="shared" si="24"/>
        <v>0.2346982813191161</v>
      </c>
      <c r="N228" s="10">
        <f t="shared" si="31"/>
        <v>2.5992897854448858</v>
      </c>
    </row>
    <row r="229" spans="3:14">
      <c r="C229" s="4">
        <f>Pressure!AB229*1000000</f>
        <v>5032022.5707759187</v>
      </c>
      <c r="D229" s="78">
        <f>Pressure!I229</f>
        <v>8.1256230789298584E-5</v>
      </c>
      <c r="E229" s="40">
        <f>Pressure!H229</f>
        <v>81.256230789298584</v>
      </c>
      <c r="F229" s="10">
        <f t="shared" si="26"/>
        <v>4.5</v>
      </c>
      <c r="G229" s="4">
        <f t="shared" si="25"/>
        <v>213246.54093473035</v>
      </c>
      <c r="H229" s="42">
        <f t="shared" si="27"/>
        <v>7.9884556100838164</v>
      </c>
      <c r="I229" s="10">
        <f t="shared" si="28"/>
        <v>1.1952302157818568</v>
      </c>
      <c r="J229" s="4">
        <f t="shared" si="29"/>
        <v>488.70954024343689</v>
      </c>
      <c r="K229" s="4">
        <f t="shared" si="30"/>
        <v>109.86680910108289</v>
      </c>
      <c r="L229" s="42">
        <f>Pressure!Q229</f>
        <v>9.9622960941435468E-2</v>
      </c>
      <c r="M229" s="10">
        <f t="shared" si="24"/>
        <v>0.23471869946561652</v>
      </c>
      <c r="N229" s="10">
        <f t="shared" si="31"/>
        <v>2.5992897854448858</v>
      </c>
    </row>
    <row r="230" spans="3:14">
      <c r="C230" s="4">
        <f>Pressure!AB230*1000000</f>
        <v>5032597.8832838908</v>
      </c>
      <c r="D230" s="78">
        <f>Pressure!I230</f>
        <v>8.1256230789298584E-5</v>
      </c>
      <c r="E230" s="40">
        <f>Pressure!H230</f>
        <v>81.256230789298584</v>
      </c>
      <c r="F230" s="10">
        <f t="shared" si="26"/>
        <v>4.5</v>
      </c>
      <c r="G230" s="4">
        <f t="shared" si="25"/>
        <v>213270.9214697053</v>
      </c>
      <c r="H230" s="42">
        <f t="shared" si="27"/>
        <v>7.9891696340560152</v>
      </c>
      <c r="I230" s="10">
        <f t="shared" si="28"/>
        <v>1.1952405410869411</v>
      </c>
      <c r="J230" s="4">
        <f t="shared" si="29"/>
        <v>488.76963686431782</v>
      </c>
      <c r="K230" s="4">
        <f t="shared" si="30"/>
        <v>109.88031942455775</v>
      </c>
      <c r="L230" s="42">
        <f>Pressure!Q230</f>
        <v>0.10010325562964328</v>
      </c>
      <c r="M230" s="10">
        <f t="shared" si="24"/>
        <v>0.23473902829930093</v>
      </c>
      <c r="N230" s="10">
        <f t="shared" si="31"/>
        <v>2.5992897854448858</v>
      </c>
    </row>
    <row r="231" spans="3:14">
      <c r="C231" s="4">
        <f>Pressure!AB231*1000000</f>
        <v>5033170.6879926994</v>
      </c>
      <c r="D231" s="78">
        <f>Pressure!I231</f>
        <v>8.1256230789298584E-5</v>
      </c>
      <c r="E231" s="40">
        <f>Pressure!H231</f>
        <v>81.256230789298584</v>
      </c>
      <c r="F231" s="10">
        <f t="shared" si="26"/>
        <v>4.5</v>
      </c>
      <c r="G231" s="4">
        <f t="shared" si="25"/>
        <v>213295.19572942224</v>
      </c>
      <c r="H231" s="42">
        <f t="shared" si="27"/>
        <v>7.9898805312245367</v>
      </c>
      <c r="I231" s="10">
        <f t="shared" si="28"/>
        <v>1.1952508190387661</v>
      </c>
      <c r="J231" s="4">
        <f t="shared" si="29"/>
        <v>488.82947152278075</v>
      </c>
      <c r="K231" s="4">
        <f t="shared" si="30"/>
        <v>109.89377085625213</v>
      </c>
      <c r="L231" s="42">
        <f>Pressure!Q231</f>
        <v>0.10058353280217289</v>
      </c>
      <c r="M231" s="10">
        <f t="shared" si="24"/>
        <v>0.23475926782180825</v>
      </c>
      <c r="N231" s="10">
        <f t="shared" si="31"/>
        <v>2.5992897854448858</v>
      </c>
    </row>
    <row r="232" spans="3:14">
      <c r="C232" s="4">
        <f>Pressure!AB232*1000000</f>
        <v>5033740.9846443003</v>
      </c>
      <c r="D232" s="78">
        <f>Pressure!I232</f>
        <v>8.1256230789298584E-5</v>
      </c>
      <c r="E232" s="40">
        <f>Pressure!H232</f>
        <v>81.256230789298584</v>
      </c>
      <c r="F232" s="10">
        <f t="shared" si="26"/>
        <v>4.5</v>
      </c>
      <c r="G232" s="4">
        <f t="shared" si="25"/>
        <v>213319.36370294582</v>
      </c>
      <c r="H232" s="42">
        <f t="shared" si="27"/>
        <v>7.9905883014592902</v>
      </c>
      <c r="I232" s="10">
        <f t="shared" si="28"/>
        <v>1.1952610496642304</v>
      </c>
      <c r="J232" s="4">
        <f t="shared" si="29"/>
        <v>488.88904419187094</v>
      </c>
      <c r="K232" s="4">
        <f t="shared" si="30"/>
        <v>109.90716339010632</v>
      </c>
      <c r="L232" s="42">
        <f>Pressure!Q232</f>
        <v>0.10106379253799913</v>
      </c>
      <c r="M232" s="10">
        <f t="shared" ref="M232:M295" si="32">(J232+J231)/2*(L232-L231)</f>
        <v>0.23477941803477295</v>
      </c>
      <c r="N232" s="10">
        <f t="shared" si="31"/>
        <v>2.5992897854448858</v>
      </c>
    </row>
    <row r="233" spans="3:14">
      <c r="C233" s="4">
        <f>Pressure!AB233*1000000</f>
        <v>5034308.7729821345</v>
      </c>
      <c r="D233" s="78">
        <f>Pressure!I233</f>
        <v>8.1256230789298584E-5</v>
      </c>
      <c r="E233" s="40">
        <f>Pressure!H233</f>
        <v>81.256230789298584</v>
      </c>
      <c r="F233" s="10">
        <f t="shared" si="26"/>
        <v>4.5</v>
      </c>
      <c r="G233" s="4">
        <f t="shared" si="25"/>
        <v>213343.42537940358</v>
      </c>
      <c r="H233" s="42">
        <f t="shared" si="27"/>
        <v>7.9912929446311987</v>
      </c>
      <c r="I233" s="10">
        <f t="shared" si="28"/>
        <v>1.1952712329901072</v>
      </c>
      <c r="J233" s="4">
        <f t="shared" si="29"/>
        <v>488.94835484478841</v>
      </c>
      <c r="K233" s="4">
        <f t="shared" si="30"/>
        <v>109.92049702009541</v>
      </c>
      <c r="L233" s="42">
        <f>Pressure!Q233</f>
        <v>0.10154403491606967</v>
      </c>
      <c r="M233" s="10">
        <f t="shared" si="32"/>
        <v>0.23479947893983791</v>
      </c>
      <c r="N233" s="10">
        <f t="shared" si="31"/>
        <v>2.5992897854448858</v>
      </c>
    </row>
    <row r="234" spans="3:14">
      <c r="C234" s="4">
        <f>Pressure!AB234*1000000</f>
        <v>5034874.052750133</v>
      </c>
      <c r="D234" s="78">
        <f>Pressure!I234</f>
        <v>8.1256230789298584E-5</v>
      </c>
      <c r="E234" s="40">
        <f>Pressure!H234</f>
        <v>81.256230789298584</v>
      </c>
      <c r="F234" s="10">
        <f t="shared" si="26"/>
        <v>4.5</v>
      </c>
      <c r="G234" s="4">
        <f t="shared" si="25"/>
        <v>213367.38074794388</v>
      </c>
      <c r="H234" s="42">
        <f t="shared" si="27"/>
        <v>7.9919944606109272</v>
      </c>
      <c r="I234" s="10">
        <f t="shared" si="28"/>
        <v>1.1952813690430271</v>
      </c>
      <c r="J234" s="4">
        <f t="shared" si="29"/>
        <v>489.00740345478431</v>
      </c>
      <c r="K234" s="4">
        <f t="shared" si="30"/>
        <v>109.933771740206</v>
      </c>
      <c r="L234" s="42">
        <f>Pressure!Q234</f>
        <v>0.10202426001530503</v>
      </c>
      <c r="M234" s="10">
        <f t="shared" si="32"/>
        <v>0.23481945053860048</v>
      </c>
      <c r="N234" s="10">
        <f t="shared" si="31"/>
        <v>2.5992897854448858</v>
      </c>
    </row>
    <row r="235" spans="3:14">
      <c r="C235" s="4">
        <f>Pressure!AB235*1000000</f>
        <v>5035436.8236938249</v>
      </c>
      <c r="D235" s="78">
        <f>Pressure!I235</f>
        <v>8.1256230789298584E-5</v>
      </c>
      <c r="E235" s="40">
        <f>Pressure!H235</f>
        <v>81.256230789298584</v>
      </c>
      <c r="F235" s="10">
        <f t="shared" si="26"/>
        <v>4.5</v>
      </c>
      <c r="G235" s="4">
        <f t="shared" si="25"/>
        <v>213391.22979778278</v>
      </c>
      <c r="H235" s="42">
        <f t="shared" si="27"/>
        <v>7.9926928492702736</v>
      </c>
      <c r="I235" s="10">
        <f t="shared" si="28"/>
        <v>1.195291457849498</v>
      </c>
      <c r="J235" s="4">
        <f t="shared" si="29"/>
        <v>489.06618999527689</v>
      </c>
      <c r="K235" s="4">
        <f t="shared" si="30"/>
        <v>109.94698754446223</v>
      </c>
      <c r="L235" s="42">
        <f>Pressure!Q235</f>
        <v>0.10250446791459879</v>
      </c>
      <c r="M235" s="10">
        <f t="shared" si="32"/>
        <v>0.23483933283267691</v>
      </c>
      <c r="N235" s="10">
        <f t="shared" si="31"/>
        <v>2.5992897854448858</v>
      </c>
    </row>
    <row r="236" spans="3:14">
      <c r="C236" s="4">
        <f>Pressure!AB236*1000000</f>
        <v>5035997.0855591651</v>
      </c>
      <c r="D236" s="78">
        <f>Pressure!I236</f>
        <v>8.1256230789298584E-5</v>
      </c>
      <c r="E236" s="40">
        <f>Pressure!H236</f>
        <v>81.256230789298584</v>
      </c>
      <c r="F236" s="10">
        <f t="shared" si="26"/>
        <v>4.5</v>
      </c>
      <c r="G236" s="4">
        <f t="shared" si="25"/>
        <v>213414.97251815436</v>
      </c>
      <c r="H236" s="42">
        <f t="shared" si="27"/>
        <v>7.9933881104807263</v>
      </c>
      <c r="I236" s="10">
        <f t="shared" si="28"/>
        <v>1.1953014994358848</v>
      </c>
      <c r="J236" s="4">
        <f t="shared" si="29"/>
        <v>489.12471443972885</v>
      </c>
      <c r="K236" s="4">
        <f t="shared" si="30"/>
        <v>109.96014442689827</v>
      </c>
      <c r="L236" s="42">
        <f>Pressure!Q236</f>
        <v>0.10298465869281773</v>
      </c>
      <c r="M236" s="10">
        <f t="shared" si="32"/>
        <v>0.23485912582366661</v>
      </c>
      <c r="N236" s="10">
        <f t="shared" si="31"/>
        <v>2.5992897854448858</v>
      </c>
    </row>
    <row r="237" spans="3:14">
      <c r="C237" s="4">
        <f>Pressure!AB237*1000000</f>
        <v>5036554.8380939551</v>
      </c>
      <c r="D237" s="78">
        <f>Pressure!I237</f>
        <v>8.1256230789298584E-5</v>
      </c>
      <c r="E237" s="40">
        <f>Pressure!H237</f>
        <v>81.256230789298584</v>
      </c>
      <c r="F237" s="10">
        <f t="shared" si="26"/>
        <v>4.5</v>
      </c>
      <c r="G237" s="4">
        <f t="shared" si="25"/>
        <v>213438.60889837099</v>
      </c>
      <c r="H237" s="42">
        <f t="shared" si="27"/>
        <v>7.9940802441152012</v>
      </c>
      <c r="I237" s="10">
        <f t="shared" si="28"/>
        <v>1.1953114938284344</v>
      </c>
      <c r="J237" s="4">
        <f t="shared" si="29"/>
        <v>489.18297676179571</v>
      </c>
      <c r="K237" s="4">
        <f t="shared" si="30"/>
        <v>109.97324238159159</v>
      </c>
      <c r="L237" s="42">
        <f>Pressure!Q237</f>
        <v>0.1034648324288019</v>
      </c>
      <c r="M237" s="10">
        <f t="shared" si="32"/>
        <v>0.2348788295131452</v>
      </c>
      <c r="N237" s="10">
        <f t="shared" si="31"/>
        <v>2.5992897854448858</v>
      </c>
    </row>
    <row r="238" spans="3:14">
      <c r="C238" s="4">
        <f>Pressure!AB238*1000000</f>
        <v>5037110.0810462562</v>
      </c>
      <c r="D238" s="78">
        <f>Pressure!I238</f>
        <v>8.1256230789298584E-5</v>
      </c>
      <c r="E238" s="40">
        <f>Pressure!H238</f>
        <v>81.256230789298584</v>
      </c>
      <c r="F238" s="10">
        <f t="shared" si="26"/>
        <v>4.5</v>
      </c>
      <c r="G238" s="4">
        <f t="shared" si="25"/>
        <v>213462.13892775605</v>
      </c>
      <c r="H238" s="42">
        <f t="shared" si="27"/>
        <v>7.9947692500460992</v>
      </c>
      <c r="I238" s="10">
        <f t="shared" si="28"/>
        <v>1.1953214410532476</v>
      </c>
      <c r="J238" s="4">
        <f t="shared" si="29"/>
        <v>489.2409769351604</v>
      </c>
      <c r="K238" s="4">
        <f t="shared" si="30"/>
        <v>109.98628140262588</v>
      </c>
      <c r="L238" s="42">
        <f>Pressure!Q238</f>
        <v>0.10394498920136482</v>
      </c>
      <c r="M238" s="10">
        <f t="shared" si="32"/>
        <v>0.23489844390268719</v>
      </c>
      <c r="N238" s="10">
        <f t="shared" si="31"/>
        <v>2.5992897854448858</v>
      </c>
    </row>
    <row r="239" spans="3:14">
      <c r="C239" s="4">
        <f>Pressure!AB239*1000000</f>
        <v>5037662.8141662031</v>
      </c>
      <c r="D239" s="78">
        <f>Pressure!I239</f>
        <v>8.1256230789298584E-5</v>
      </c>
      <c r="E239" s="40">
        <f>Pressure!H239</f>
        <v>81.256230789298584</v>
      </c>
      <c r="F239" s="10">
        <f t="shared" si="26"/>
        <v>4.5</v>
      </c>
      <c r="G239" s="4">
        <f t="shared" si="25"/>
        <v>213485.56259572075</v>
      </c>
      <c r="H239" s="42">
        <f t="shared" si="27"/>
        <v>7.9954551281475297</v>
      </c>
      <c r="I239" s="10">
        <f t="shared" si="28"/>
        <v>1.1953313411363113</v>
      </c>
      <c r="J239" s="4">
        <f t="shared" si="29"/>
        <v>489.2987149337219</v>
      </c>
      <c r="K239" s="4">
        <f t="shared" si="30"/>
        <v>109.99926148413334</v>
      </c>
      <c r="L239" s="42">
        <f>Pressure!Q239</f>
        <v>0.10442512908929354</v>
      </c>
      <c r="M239" s="10">
        <f t="shared" si="32"/>
        <v>0.23491796899386522</v>
      </c>
      <c r="N239" s="10">
        <f t="shared" si="31"/>
        <v>2.5992897854448858</v>
      </c>
    </row>
    <row r="240" spans="3:14">
      <c r="C240" s="4">
        <f>Pressure!AB240*1000000</f>
        <v>5038213.03720403</v>
      </c>
      <c r="D240" s="78">
        <f>Pressure!I240</f>
        <v>8.1256230789298584E-5</v>
      </c>
      <c r="E240" s="40">
        <f>Pressure!H240</f>
        <v>81.256230789298584</v>
      </c>
      <c r="F240" s="10">
        <f t="shared" si="26"/>
        <v>4.5</v>
      </c>
      <c r="G240" s="4">
        <f t="shared" si="25"/>
        <v>213508.87989168055</v>
      </c>
      <c r="H240" s="42">
        <f t="shared" si="27"/>
        <v>7.9961378782928882</v>
      </c>
      <c r="I240" s="10">
        <f t="shared" si="28"/>
        <v>1.1953411941034651</v>
      </c>
      <c r="J240" s="4">
        <f t="shared" si="29"/>
        <v>489.35619073139009</v>
      </c>
      <c r="K240" s="4">
        <f t="shared" si="30"/>
        <v>110.01218262024867</v>
      </c>
      <c r="L240" s="42">
        <f>Pressure!Q240</f>
        <v>0.10490525217134881</v>
      </c>
      <c r="M240" s="10">
        <f t="shared" si="32"/>
        <v>0.23493740478822556</v>
      </c>
      <c r="N240" s="10">
        <f t="shared" si="31"/>
        <v>2.5992897854448858</v>
      </c>
    </row>
    <row r="241" spans="3:14">
      <c r="C241" s="4">
        <f>Pressure!AB241*1000000</f>
        <v>5038760.7499115998</v>
      </c>
      <c r="D241" s="78">
        <f>Pressure!I241</f>
        <v>8.1256230789298584E-5</v>
      </c>
      <c r="E241" s="40">
        <f>Pressure!H241</f>
        <v>81.256230789298584</v>
      </c>
      <c r="F241" s="10">
        <f t="shared" si="26"/>
        <v>4.5</v>
      </c>
      <c r="G241" s="4">
        <f t="shared" si="25"/>
        <v>213532.09080511992</v>
      </c>
      <c r="H241" s="42">
        <f t="shared" si="27"/>
        <v>7.9968175003567357</v>
      </c>
      <c r="I241" s="10">
        <f t="shared" si="28"/>
        <v>1.1953509999804264</v>
      </c>
      <c r="J241" s="4">
        <f t="shared" si="29"/>
        <v>489.41340430224477</v>
      </c>
      <c r="K241" s="4">
        <f t="shared" si="30"/>
        <v>110.02504480514473</v>
      </c>
      <c r="L241" s="42">
        <f>Pressure!Q241</f>
        <v>0.10538535852626525</v>
      </c>
      <c r="M241" s="10">
        <f t="shared" si="32"/>
        <v>0.23495675128731805</v>
      </c>
      <c r="N241" s="10">
        <f t="shared" si="31"/>
        <v>2.5992897854448858</v>
      </c>
    </row>
    <row r="242" spans="3:14">
      <c r="C242" s="4">
        <f>Pressure!AB242*1000000</f>
        <v>5039305.9520420246</v>
      </c>
      <c r="D242" s="78">
        <f>Pressure!I242</f>
        <v>8.1256230789298584E-5</v>
      </c>
      <c r="E242" s="40">
        <f>Pressure!H242</f>
        <v>81.256230789298584</v>
      </c>
      <c r="F242" s="10">
        <f t="shared" si="26"/>
        <v>4.5</v>
      </c>
      <c r="G242" s="4">
        <f t="shared" si="25"/>
        <v>213555.19532557629</v>
      </c>
      <c r="H242" s="42">
        <f t="shared" si="27"/>
        <v>7.997493994214337</v>
      </c>
      <c r="I242" s="10">
        <f t="shared" si="28"/>
        <v>1.1953607587927852</v>
      </c>
      <c r="J242" s="4">
        <f t="shared" si="29"/>
        <v>489.47035562049621</v>
      </c>
      <c r="K242" s="4">
        <f t="shared" si="30"/>
        <v>110.03784803302375</v>
      </c>
      <c r="L242" s="42">
        <f>Pressure!Q242</f>
        <v>0.1058654482327514</v>
      </c>
      <c r="M242" s="10">
        <f t="shared" si="32"/>
        <v>0.23497600849268399</v>
      </c>
      <c r="N242" s="10">
        <f t="shared" si="31"/>
        <v>2.5992897854448858</v>
      </c>
    </row>
    <row r="243" spans="3:14">
      <c r="C243" s="4">
        <f>Pressure!AB243*1000000</f>
        <v>5039848.6433490599</v>
      </c>
      <c r="D243" s="78">
        <f>Pressure!I243</f>
        <v>8.1256230789298584E-5</v>
      </c>
      <c r="E243" s="40">
        <f>Pressure!H243</f>
        <v>81.256230789298584</v>
      </c>
      <c r="F243" s="10">
        <f t="shared" si="26"/>
        <v>4.5</v>
      </c>
      <c r="G243" s="4">
        <f t="shared" si="25"/>
        <v>213578.19344261431</v>
      </c>
      <c r="H243" s="42">
        <f t="shared" si="27"/>
        <v>7.9981673597409015</v>
      </c>
      <c r="I243" s="10">
        <f t="shared" si="28"/>
        <v>1.1953704705659938</v>
      </c>
      <c r="J243" s="4">
        <f t="shared" si="29"/>
        <v>489.52704466042195</v>
      </c>
      <c r="K243" s="4">
        <f t="shared" si="30"/>
        <v>110.05059229810304</v>
      </c>
      <c r="L243" s="42">
        <f>Pressure!Q243</f>
        <v>0.1063455213694899</v>
      </c>
      <c r="M243" s="10">
        <f t="shared" si="32"/>
        <v>0.23499517640584522</v>
      </c>
      <c r="N243" s="10">
        <f t="shared" si="31"/>
        <v>2.5992897854448858</v>
      </c>
    </row>
    <row r="244" spans="3:14">
      <c r="C244" s="4">
        <f>Pressure!AB244*1000000</f>
        <v>5040388.8235877482</v>
      </c>
      <c r="D244" s="78">
        <f>Pressure!I244</f>
        <v>8.1256230789298584E-5</v>
      </c>
      <c r="E244" s="40">
        <f>Pressure!H244</f>
        <v>81.256230789298584</v>
      </c>
      <c r="F244" s="10">
        <f t="shared" si="26"/>
        <v>4.5</v>
      </c>
      <c r="G244" s="4">
        <f t="shared" si="25"/>
        <v>213601.0851458532</v>
      </c>
      <c r="H244" s="42">
        <f t="shared" si="27"/>
        <v>7.9988375968123906</v>
      </c>
      <c r="I244" s="10">
        <f t="shared" si="28"/>
        <v>1.1953801353253768</v>
      </c>
      <c r="J244" s="4">
        <f t="shared" si="29"/>
        <v>489.58347139643399</v>
      </c>
      <c r="K244" s="4">
        <f t="shared" si="30"/>
        <v>110.06327759463019</v>
      </c>
      <c r="L244" s="42">
        <f>Pressure!Q244</f>
        <v>0.10682557801513758</v>
      </c>
      <c r="M244" s="10">
        <f t="shared" si="32"/>
        <v>0.23501425502831191</v>
      </c>
      <c r="N244" s="10">
        <f t="shared" si="31"/>
        <v>2.5992897854448858</v>
      </c>
    </row>
    <row r="245" spans="3:14">
      <c r="C245" s="4">
        <f>Pressure!AB245*1000000</f>
        <v>5040926.4925140589</v>
      </c>
      <c r="D245" s="78">
        <f>Pressure!I245</f>
        <v>8.1256230789298584E-5</v>
      </c>
      <c r="E245" s="40">
        <f>Pressure!H245</f>
        <v>81.256230789298584</v>
      </c>
      <c r="F245" s="10">
        <f t="shared" si="26"/>
        <v>4.5</v>
      </c>
      <c r="G245" s="4">
        <f t="shared" si="25"/>
        <v>213623.87042495146</v>
      </c>
      <c r="H245" s="42">
        <f t="shared" si="27"/>
        <v>7.9995047053050614</v>
      </c>
      <c r="I245" s="10">
        <f t="shared" si="28"/>
        <v>1.1953897530961268</v>
      </c>
      <c r="J245" s="4">
        <f t="shared" si="29"/>
        <v>489.63963580304113</v>
      </c>
      <c r="K245" s="4">
        <f t="shared" si="30"/>
        <v>110.07590391687449</v>
      </c>
      <c r="L245" s="42">
        <f>Pressure!Q245</f>
        <v>0.10730561824832563</v>
      </c>
      <c r="M245" s="10">
        <f t="shared" si="32"/>
        <v>0.23503324436158304</v>
      </c>
      <c r="N245" s="10">
        <f t="shared" si="31"/>
        <v>2.5992897854448858</v>
      </c>
    </row>
    <row r="246" spans="3:14">
      <c r="C246" s="4">
        <f>Pressure!AB246*1000000</f>
        <v>5041461.6498854589</v>
      </c>
      <c r="D246" s="78">
        <f>Pressure!I246</f>
        <v>8.1256230789298584E-5</v>
      </c>
      <c r="E246" s="40">
        <f>Pressure!H246</f>
        <v>81.256230789298584</v>
      </c>
      <c r="F246" s="10">
        <f t="shared" si="26"/>
        <v>4.5</v>
      </c>
      <c r="G246" s="4">
        <f t="shared" si="25"/>
        <v>213646.54926963101</v>
      </c>
      <c r="H246" s="42">
        <f t="shared" si="27"/>
        <v>8.0001686850961988</v>
      </c>
      <c r="I246" s="10">
        <f t="shared" si="28"/>
        <v>1.1953993239033134</v>
      </c>
      <c r="J246" s="4">
        <f t="shared" si="29"/>
        <v>489.69553785490842</v>
      </c>
      <c r="K246" s="4">
        <f t="shared" si="30"/>
        <v>110.08847125914042</v>
      </c>
      <c r="L246" s="42">
        <f>Pressure!Q246</f>
        <v>0.10778564214765975</v>
      </c>
      <c r="M246" s="10">
        <f t="shared" si="32"/>
        <v>0.23505214440717187</v>
      </c>
      <c r="N246" s="10">
        <f t="shared" si="31"/>
        <v>2.5992897854448858</v>
      </c>
    </row>
    <row r="247" spans="3:14">
      <c r="C247" s="4">
        <f>Pressure!AB247*1000000</f>
        <v>5041994.295460253</v>
      </c>
      <c r="D247" s="78">
        <f>Pressure!I247</f>
        <v>8.1256230789298584E-5</v>
      </c>
      <c r="E247" s="40">
        <f>Pressure!H247</f>
        <v>81.256230789298584</v>
      </c>
      <c r="F247" s="10">
        <f t="shared" si="26"/>
        <v>4.5</v>
      </c>
      <c r="G247" s="4">
        <f t="shared" si="25"/>
        <v>213669.12166964941</v>
      </c>
      <c r="H247" s="42">
        <f t="shared" si="27"/>
        <v>8.0008295360632449</v>
      </c>
      <c r="I247" s="10">
        <f t="shared" si="28"/>
        <v>1.1954088477718721</v>
      </c>
      <c r="J247" s="4">
        <f t="shared" si="29"/>
        <v>489.75117752678892</v>
      </c>
      <c r="K247" s="4">
        <f t="shared" si="30"/>
        <v>110.10097961575219</v>
      </c>
      <c r="L247" s="42">
        <f>Pressure!Q247</f>
        <v>0.10826564979172019</v>
      </c>
      <c r="M247" s="10">
        <f t="shared" si="32"/>
        <v>0.23507095516655654</v>
      </c>
      <c r="N247" s="10">
        <f t="shared" si="31"/>
        <v>2.5992897854448858</v>
      </c>
    </row>
    <row r="248" spans="3:14">
      <c r="C248" s="4">
        <f>Pressure!AB248*1000000</f>
        <v>5042524.4289976563</v>
      </c>
      <c r="D248" s="78">
        <f>Pressure!I248</f>
        <v>8.1256230789298584E-5</v>
      </c>
      <c r="E248" s="40">
        <f>Pressure!H248</f>
        <v>81.256230789298584</v>
      </c>
      <c r="F248" s="10">
        <f t="shared" si="26"/>
        <v>4.5</v>
      </c>
      <c r="G248" s="4">
        <f t="shared" si="25"/>
        <v>213691.58761480261</v>
      </c>
      <c r="H248" s="42">
        <f t="shared" si="27"/>
        <v>8.0014872580839569</v>
      </c>
      <c r="I248" s="10">
        <f t="shared" si="28"/>
        <v>1.1954183247266053</v>
      </c>
      <c r="J248" s="4">
        <f t="shared" si="29"/>
        <v>489.80655479353004</v>
      </c>
      <c r="K248" s="4">
        <f t="shared" si="30"/>
        <v>110.11342898105526</v>
      </c>
      <c r="L248" s="42">
        <f>Pressure!Q248</f>
        <v>0.10874564125906198</v>
      </c>
      <c r="M248" s="10">
        <f t="shared" si="32"/>
        <v>0.2350896766412128</v>
      </c>
      <c r="N248" s="10">
        <f t="shared" si="31"/>
        <v>2.5992897854448858</v>
      </c>
    </row>
    <row r="249" spans="3:14">
      <c r="C249" s="4">
        <f>Pressure!AB249*1000000</f>
        <v>5043052.0502582714</v>
      </c>
      <c r="D249" s="78">
        <f>Pressure!I249</f>
        <v>8.1256230789298584E-5</v>
      </c>
      <c r="E249" s="40">
        <f>Pressure!H249</f>
        <v>81.256230789298584</v>
      </c>
      <c r="F249" s="10">
        <f t="shared" si="26"/>
        <v>4.5</v>
      </c>
      <c r="G249" s="4">
        <f t="shared" si="25"/>
        <v>213713.94709494547</v>
      </c>
      <c r="H249" s="42">
        <f t="shared" si="27"/>
        <v>8.0021418510369493</v>
      </c>
      <c r="I249" s="10">
        <f t="shared" si="28"/>
        <v>1.1954277547921919</v>
      </c>
      <c r="J249" s="4">
        <f t="shared" si="29"/>
        <v>489.86166963012494</v>
      </c>
      <c r="K249" s="4">
        <f t="shared" si="30"/>
        <v>110.12581934942784</v>
      </c>
      <c r="L249" s="42">
        <f>Pressure!Q249</f>
        <v>0.10922561662821498</v>
      </c>
      <c r="M249" s="10">
        <f t="shared" si="32"/>
        <v>0.2351083088326007</v>
      </c>
      <c r="N249" s="10">
        <f t="shared" si="31"/>
        <v>2.5992897854448858</v>
      </c>
    </row>
    <row r="250" spans="3:14">
      <c r="C250" s="4">
        <f>Pressure!AB250*1000000</f>
        <v>5043577.1590038389</v>
      </c>
      <c r="D250" s="78">
        <f>Pressure!I250</f>
        <v>8.1256230789298584E-5</v>
      </c>
      <c r="E250" s="40">
        <f>Pressure!H250</f>
        <v>81.256230789298584</v>
      </c>
      <c r="F250" s="10">
        <f t="shared" si="26"/>
        <v>4.5</v>
      </c>
      <c r="G250" s="4">
        <f t="shared" si="25"/>
        <v>213736.2000999811</v>
      </c>
      <c r="H250" s="42">
        <f t="shared" si="27"/>
        <v>8.0027933148014014</v>
      </c>
      <c r="I250" s="10">
        <f t="shared" si="28"/>
        <v>1.1954371379931821</v>
      </c>
      <c r="J250" s="4">
        <f t="shared" si="29"/>
        <v>489.916522011685</v>
      </c>
      <c r="K250" s="4">
        <f t="shared" si="30"/>
        <v>110.13815071527472</v>
      </c>
      <c r="L250" s="42">
        <f>Pressure!Q250</f>
        <v>0.10970557597768404</v>
      </c>
      <c r="M250" s="10">
        <f t="shared" si="32"/>
        <v>0.23512685174219089</v>
      </c>
      <c r="N250" s="10">
        <f t="shared" si="31"/>
        <v>2.5992897854448858</v>
      </c>
    </row>
    <row r="251" spans="3:14">
      <c r="C251" s="4">
        <f>Pressure!AB251*1000000</f>
        <v>5044099.7549965866</v>
      </c>
      <c r="D251" s="78">
        <f>Pressure!I251</f>
        <v>8.1256230789298584E-5</v>
      </c>
      <c r="E251" s="40">
        <f>Pressure!H251</f>
        <v>81.256230789298584</v>
      </c>
      <c r="F251" s="10">
        <f t="shared" si="26"/>
        <v>4.5</v>
      </c>
      <c r="G251" s="4">
        <f t="shared" si="25"/>
        <v>213758.34661983317</v>
      </c>
      <c r="H251" s="42">
        <f t="shared" si="27"/>
        <v>8.0034416492562475</v>
      </c>
      <c r="I251" s="10">
        <f t="shared" si="28"/>
        <v>1.1954464743539865</v>
      </c>
      <c r="J251" s="4">
        <f t="shared" si="29"/>
        <v>489.97111191337285</v>
      </c>
      <c r="K251" s="4">
        <f t="shared" si="30"/>
        <v>110.15042307301219</v>
      </c>
      <c r="L251" s="42">
        <f>Pressure!Q251</f>
        <v>0.11018551938594917</v>
      </c>
      <c r="M251" s="10">
        <f t="shared" si="32"/>
        <v>0.23514530537142148</v>
      </c>
      <c r="N251" s="10">
        <f t="shared" si="31"/>
        <v>2.5992897854448858</v>
      </c>
    </row>
    <row r="252" spans="3:14">
      <c r="C252" s="4">
        <f>Pressure!AB252*1000000</f>
        <v>5044619.838000644</v>
      </c>
      <c r="D252" s="78">
        <f>Pressure!I252</f>
        <v>8.1256230789298584E-5</v>
      </c>
      <c r="E252" s="40">
        <f>Pressure!H252</f>
        <v>81.256230789298584</v>
      </c>
      <c r="F252" s="10">
        <f t="shared" si="26"/>
        <v>4.5</v>
      </c>
      <c r="G252" s="4">
        <f t="shared" si="25"/>
        <v>213780.38664450601</v>
      </c>
      <c r="H252" s="42">
        <f t="shared" si="27"/>
        <v>8.0040868542819439</v>
      </c>
      <c r="I252" s="10">
        <f t="shared" si="28"/>
        <v>1.1954557638989012</v>
      </c>
      <c r="J252" s="4">
        <f t="shared" si="29"/>
        <v>490.0254393105497</v>
      </c>
      <c r="K252" s="4">
        <f t="shared" si="30"/>
        <v>110.16263641710124</v>
      </c>
      <c r="L252" s="42">
        <f>Pressure!Q252</f>
        <v>0.1106654469314656</v>
      </c>
      <c r="M252" s="10">
        <f t="shared" si="32"/>
        <v>0.23516366972173111</v>
      </c>
      <c r="N252" s="10">
        <f t="shared" si="31"/>
        <v>2.5992897854448858</v>
      </c>
    </row>
    <row r="253" spans="3:14">
      <c r="C253" s="4">
        <f>Pressure!AB253*1000000</f>
        <v>5045137.4077807954</v>
      </c>
      <c r="D253" s="78">
        <f>Pressure!I253</f>
        <v>8.1256230789298584E-5</v>
      </c>
      <c r="E253" s="40">
        <f>Pressure!H253</f>
        <v>81.256230789298584</v>
      </c>
      <c r="F253" s="10">
        <f t="shared" si="26"/>
        <v>4.5</v>
      </c>
      <c r="G253" s="4">
        <f t="shared" si="25"/>
        <v>213802.32016403167</v>
      </c>
      <c r="H253" s="42">
        <f t="shared" si="27"/>
        <v>8.0047289297588957</v>
      </c>
      <c r="I253" s="10">
        <f t="shared" si="28"/>
        <v>1.1954650066520855</v>
      </c>
      <c r="J253" s="4">
        <f t="shared" si="29"/>
        <v>490.0795041786451</v>
      </c>
      <c r="K253" s="4">
        <f t="shared" si="30"/>
        <v>110.17479074201815</v>
      </c>
      <c r="L253" s="42">
        <f>Pressure!Q253</f>
        <v>0.11114535869266393</v>
      </c>
      <c r="M253" s="10">
        <f t="shared" si="32"/>
        <v>0.23518194479454269</v>
      </c>
      <c r="N253" s="10">
        <f t="shared" si="31"/>
        <v>2.5992897854448858</v>
      </c>
    </row>
    <row r="254" spans="3:14">
      <c r="C254" s="4">
        <f>Pressure!AB254*1000000</f>
        <v>5045652.4641029732</v>
      </c>
      <c r="D254" s="78">
        <f>Pressure!I254</f>
        <v>8.1256230789298584E-5</v>
      </c>
      <c r="E254" s="40">
        <f>Pressure!H254</f>
        <v>81.256230789298584</v>
      </c>
      <c r="F254" s="10">
        <f t="shared" si="26"/>
        <v>4.5</v>
      </c>
      <c r="G254" s="4">
        <f t="shared" si="25"/>
        <v>213824.14716849086</v>
      </c>
      <c r="H254" s="42">
        <f t="shared" si="27"/>
        <v>8.0053678755680995</v>
      </c>
      <c r="I254" s="10">
        <f t="shared" si="28"/>
        <v>1.1954742026375715</v>
      </c>
      <c r="J254" s="4">
        <f t="shared" si="29"/>
        <v>490.13330649320852</v>
      </c>
      <c r="K254" s="4">
        <f t="shared" si="30"/>
        <v>110.18688604226621</v>
      </c>
      <c r="L254" s="42">
        <f>Pressure!Q254</f>
        <v>0.11162525474795028</v>
      </c>
      <c r="M254" s="10">
        <f t="shared" si="32"/>
        <v>0.23520013059128536</v>
      </c>
      <c r="N254" s="10">
        <f t="shared" si="31"/>
        <v>2.5992897854448858</v>
      </c>
    </row>
    <row r="255" spans="3:14">
      <c r="C255" s="4">
        <f>Pressure!AB255*1000000</f>
        <v>5046165.0067342361</v>
      </c>
      <c r="D255" s="78">
        <f>Pressure!I255</f>
        <v>8.1256230789298584E-5</v>
      </c>
      <c r="E255" s="40">
        <f>Pressure!H255</f>
        <v>81.256230789298584</v>
      </c>
      <c r="F255" s="10">
        <f t="shared" si="26"/>
        <v>4.5</v>
      </c>
      <c r="G255" s="4">
        <f t="shared" si="25"/>
        <v>213845.86764801198</v>
      </c>
      <c r="H255" s="42">
        <f t="shared" si="27"/>
        <v>8.0060036915910935</v>
      </c>
      <c r="I255" s="10">
        <f t="shared" si="28"/>
        <v>1.1954833518792634</v>
      </c>
      <c r="J255" s="4">
        <f t="shared" si="29"/>
        <v>490.18684622990725</v>
      </c>
      <c r="K255" s="4">
        <f t="shared" si="30"/>
        <v>110.19892231237517</v>
      </c>
      <c r="L255" s="42">
        <f>Pressure!Q255</f>
        <v>0.1121051351757064</v>
      </c>
      <c r="M255" s="10">
        <f t="shared" si="32"/>
        <v>0.23521822711335891</v>
      </c>
      <c r="N255" s="10">
        <f t="shared" si="31"/>
        <v>2.5992897854448858</v>
      </c>
    </row>
    <row r="256" spans="3:14">
      <c r="C256" s="4">
        <f>Pressure!AB256*1000000</f>
        <v>5046675.0354427164</v>
      </c>
      <c r="D256" s="78">
        <f>Pressure!I256</f>
        <v>8.1256230789298584E-5</v>
      </c>
      <c r="E256" s="40">
        <f>Pressure!H256</f>
        <v>81.256230789298584</v>
      </c>
      <c r="F256" s="10">
        <f t="shared" si="26"/>
        <v>4.5</v>
      </c>
      <c r="G256" s="4">
        <f t="shared" si="25"/>
        <v>213867.48159276901</v>
      </c>
      <c r="H256" s="42">
        <f t="shared" si="27"/>
        <v>8.0066363777099134</v>
      </c>
      <c r="I256" s="10">
        <f t="shared" si="28"/>
        <v>1.1954924544009367</v>
      </c>
      <c r="J256" s="4">
        <f t="shared" si="29"/>
        <v>490.24012336452034</v>
      </c>
      <c r="K256" s="4">
        <f t="shared" si="30"/>
        <v>110.21089954689995</v>
      </c>
      <c r="L256" s="42">
        <f>Pressure!Q256</f>
        <v>0.11258500005428981</v>
      </c>
      <c r="M256" s="10">
        <f t="shared" si="32"/>
        <v>0.23523623436216573</v>
      </c>
      <c r="N256" s="10">
        <f t="shared" si="31"/>
        <v>2.5992897854448858</v>
      </c>
    </row>
    <row r="257" spans="3:14">
      <c r="C257" s="4">
        <f>Pressure!AB257*1000000</f>
        <v>5047182.549997637</v>
      </c>
      <c r="D257" s="78">
        <f>Pressure!I257</f>
        <v>8.1256230789298584E-5</v>
      </c>
      <c r="E257" s="40">
        <f>Pressure!H257</f>
        <v>81.256230789298584</v>
      </c>
      <c r="F257" s="10">
        <f t="shared" si="26"/>
        <v>4.5</v>
      </c>
      <c r="G257" s="4">
        <f t="shared" si="25"/>
        <v>213888.98899298208</v>
      </c>
      <c r="H257" s="42">
        <f t="shared" si="27"/>
        <v>8.00726593380708</v>
      </c>
      <c r="I257" s="10">
        <f t="shared" si="28"/>
        <v>1.1955015102262392</v>
      </c>
      <c r="J257" s="4">
        <f t="shared" si="29"/>
        <v>490.29313787294137</v>
      </c>
      <c r="K257" s="4">
        <f t="shared" si="30"/>
        <v>110.22281774042115</v>
      </c>
      <c r="L257" s="42">
        <f>Pressure!Q257</f>
        <v>0.11306484946203392</v>
      </c>
      <c r="M257" s="10">
        <f t="shared" si="32"/>
        <v>0.23525415233909677</v>
      </c>
      <c r="N257" s="10">
        <f t="shared" si="31"/>
        <v>2.5992897854448858</v>
      </c>
    </row>
    <row r="258" spans="3:14">
      <c r="C258" s="4">
        <f>Pressure!AB258*1000000</f>
        <v>5047687.5501692295</v>
      </c>
      <c r="D258" s="78">
        <f>Pressure!I258</f>
        <v>8.1256230789298584E-5</v>
      </c>
      <c r="E258" s="40">
        <f>Pressure!H258</f>
        <v>81.256230789298584</v>
      </c>
      <c r="F258" s="10">
        <f t="shared" si="26"/>
        <v>4.5</v>
      </c>
      <c r="G258" s="4">
        <f t="shared" si="25"/>
        <v>213910.38983891407</v>
      </c>
      <c r="H258" s="42">
        <f t="shared" si="27"/>
        <v>8.0078923597655383</v>
      </c>
      <c r="I258" s="10">
        <f t="shared" si="28"/>
        <v>1.1955105193786886</v>
      </c>
      <c r="J258" s="4">
        <f t="shared" si="29"/>
        <v>490.3458897311686</v>
      </c>
      <c r="K258" s="4">
        <f t="shared" si="30"/>
        <v>110.23467688754296</v>
      </c>
      <c r="L258" s="42">
        <f>Pressure!Q258</f>
        <v>0.11354468347724815</v>
      </c>
      <c r="M258" s="10">
        <f t="shared" si="32"/>
        <v>0.23527198104552963</v>
      </c>
      <c r="N258" s="10">
        <f t="shared" si="31"/>
        <v>2.5992897854448858</v>
      </c>
    </row>
    <row r="259" spans="3:14">
      <c r="C259" s="4">
        <f>Pressure!AB259*1000000</f>
        <v>5048190.0357291037</v>
      </c>
      <c r="D259" s="78">
        <f>Pressure!I259</f>
        <v>8.1256230789298584E-5</v>
      </c>
      <c r="E259" s="40">
        <f>Pressure!H259</f>
        <v>81.256230789298584</v>
      </c>
      <c r="F259" s="10">
        <f t="shared" si="26"/>
        <v>4.5</v>
      </c>
      <c r="G259" s="4">
        <f t="shared" si="25"/>
        <v>213931.68412088632</v>
      </c>
      <c r="H259" s="42">
        <f t="shared" si="27"/>
        <v>8.0085156554690844</v>
      </c>
      <c r="I259" s="10">
        <f t="shared" si="28"/>
        <v>1.1955194818816806</v>
      </c>
      <c r="J259" s="4">
        <f t="shared" si="29"/>
        <v>490.39837891534489</v>
      </c>
      <c r="K259" s="4">
        <f t="shared" si="30"/>
        <v>110.24647698290205</v>
      </c>
      <c r="L259" s="42">
        <f>Pressure!Q259</f>
        <v>0.11402450217821807</v>
      </c>
      <c r="M259" s="10">
        <f t="shared" si="32"/>
        <v>0.23528972048282923</v>
      </c>
      <c r="N259" s="10">
        <f t="shared" si="31"/>
        <v>2.5992897854448858</v>
      </c>
    </row>
    <row r="260" spans="3:14">
      <c r="C260" s="4">
        <f>Pressure!AB260*1000000</f>
        <v>5048690.0064495681</v>
      </c>
      <c r="D260" s="78">
        <f>Pressure!I260</f>
        <v>8.1256230789298584E-5</v>
      </c>
      <c r="E260" s="40">
        <f>Pressure!H260</f>
        <v>81.256230789298584</v>
      </c>
      <c r="F260" s="10">
        <f t="shared" si="26"/>
        <v>4.5</v>
      </c>
      <c r="G260" s="4">
        <f t="shared" si="25"/>
        <v>213952.87182924972</v>
      </c>
      <c r="H260" s="42">
        <f t="shared" si="27"/>
        <v>8.0091358208015428</v>
      </c>
      <c r="I260" s="10">
        <f t="shared" si="28"/>
        <v>1.1955283977584756</v>
      </c>
      <c r="J260" s="4">
        <f t="shared" si="29"/>
        <v>490.45060540168566</v>
      </c>
      <c r="K260" s="4">
        <f t="shared" si="30"/>
        <v>110.25821802115141</v>
      </c>
      <c r="L260" s="42">
        <f>Pressure!Q260</f>
        <v>0.11450430564320552</v>
      </c>
      <c r="M260" s="10">
        <f t="shared" si="32"/>
        <v>0.2353073706523672</v>
      </c>
      <c r="N260" s="10">
        <f t="shared" si="31"/>
        <v>2.5992897854448858</v>
      </c>
    </row>
    <row r="261" spans="3:14">
      <c r="C261" s="4">
        <f>Pressure!AB261*1000000</f>
        <v>5049187.4621043969</v>
      </c>
      <c r="D261" s="78">
        <f>Pressure!I261</f>
        <v>8.1256230789298584E-5</v>
      </c>
      <c r="E261" s="40">
        <f>Pressure!H261</f>
        <v>81.256230789298584</v>
      </c>
      <c r="F261" s="10">
        <f t="shared" si="26"/>
        <v>4.5</v>
      </c>
      <c r="G261" s="4">
        <f t="shared" si="25"/>
        <v>213973.9529544173</v>
      </c>
      <c r="H261" s="42">
        <f t="shared" si="27"/>
        <v>8.0097528556477098</v>
      </c>
      <c r="I261" s="10">
        <f t="shared" si="28"/>
        <v>1.1955372670322137</v>
      </c>
      <c r="J261" s="4">
        <f t="shared" si="29"/>
        <v>490.50256916655951</v>
      </c>
      <c r="K261" s="4">
        <f t="shared" si="30"/>
        <v>110.26989999697844</v>
      </c>
      <c r="L261" s="42">
        <f>Pressure!Q261</f>
        <v>0.11498409395044876</v>
      </c>
      <c r="M261" s="10">
        <f t="shared" si="32"/>
        <v>0.23532493155549025</v>
      </c>
      <c r="N261" s="10">
        <f t="shared" si="31"/>
        <v>2.5992897854448858</v>
      </c>
    </row>
    <row r="262" spans="3:14">
      <c r="C262" s="4">
        <f>Pressure!AB262*1000000</f>
        <v>5049682.4024682604</v>
      </c>
      <c r="D262" s="78">
        <f>Pressure!I262</f>
        <v>8.1256230789298584E-5</v>
      </c>
      <c r="E262" s="40">
        <f>Pressure!H262</f>
        <v>81.256230789298584</v>
      </c>
      <c r="F262" s="10">
        <f t="shared" si="26"/>
        <v>4.5</v>
      </c>
      <c r="G262" s="4">
        <f t="shared" si="25"/>
        <v>213994.92748684008</v>
      </c>
      <c r="H262" s="42">
        <f t="shared" si="27"/>
        <v>8.0103667598926371</v>
      </c>
      <c r="I262" s="10">
        <f t="shared" si="28"/>
        <v>1.195546089725904</v>
      </c>
      <c r="J262" s="4">
        <f t="shared" si="29"/>
        <v>490.55427018642882</v>
      </c>
      <c r="K262" s="4">
        <f t="shared" si="30"/>
        <v>110.28152290509169</v>
      </c>
      <c r="L262" s="42">
        <f>Pressure!Q262</f>
        <v>0.11546386717816257</v>
      </c>
      <c r="M262" s="10">
        <f t="shared" si="32"/>
        <v>0.23534240319354549</v>
      </c>
      <c r="N262" s="10">
        <f t="shared" si="31"/>
        <v>2.5992897854448858</v>
      </c>
    </row>
    <row r="263" spans="3:14">
      <c r="C263" s="4">
        <f>Pressure!AB263*1000000</f>
        <v>5050174.8273166222</v>
      </c>
      <c r="D263" s="78">
        <f>Pressure!I263</f>
        <v>8.1256230789298584E-5</v>
      </c>
      <c r="E263" s="40">
        <f>Pressure!H263</f>
        <v>81.256230789298584</v>
      </c>
      <c r="F263" s="10">
        <f t="shared" si="26"/>
        <v>4.5</v>
      </c>
      <c r="G263" s="4">
        <f t="shared" si="25"/>
        <v>214015.79541700266</v>
      </c>
      <c r="H263" s="42">
        <f t="shared" si="27"/>
        <v>8.0109775334215261</v>
      </c>
      <c r="I263" s="10">
        <f t="shared" si="28"/>
        <v>1.1955548658624229</v>
      </c>
      <c r="J263" s="4">
        <f t="shared" si="29"/>
        <v>490.60570843783876</v>
      </c>
      <c r="K263" s="4">
        <f t="shared" si="30"/>
        <v>110.29308674021824</v>
      </c>
      <c r="L263" s="42">
        <f>Pressure!Q263</f>
        <v>0.11594362540453836</v>
      </c>
      <c r="M263" s="10">
        <f t="shared" si="32"/>
        <v>0.23535978556784326</v>
      </c>
      <c r="N263" s="10">
        <f t="shared" si="31"/>
        <v>2.5992897854448858</v>
      </c>
    </row>
    <row r="264" spans="3:14">
      <c r="C264" s="4">
        <f>Pressure!AB264*1000000</f>
        <v>5050664.7364266794</v>
      </c>
      <c r="D264" s="78">
        <f>Pressure!I264</f>
        <v>8.1256230789298584E-5</v>
      </c>
      <c r="E264" s="40">
        <f>Pressure!H264</f>
        <v>81.256230789298584</v>
      </c>
      <c r="F264" s="10">
        <f t="shared" si="26"/>
        <v>4.5</v>
      </c>
      <c r="G264" s="4">
        <f t="shared" si="25"/>
        <v>214036.55673546312</v>
      </c>
      <c r="H264" s="42">
        <f t="shared" si="27"/>
        <v>8.0115851761208852</v>
      </c>
      <c r="I264" s="10">
        <f t="shared" si="28"/>
        <v>1.1955635954645312</v>
      </c>
      <c r="J264" s="4">
        <f t="shared" si="29"/>
        <v>490.65688389751534</v>
      </c>
      <c r="K264" s="4">
        <f t="shared" si="30"/>
        <v>110.30459149712588</v>
      </c>
      <c r="L264" s="42">
        <f>Pressure!Q264</f>
        <v>0.11642336870774438</v>
      </c>
      <c r="M264" s="10">
        <f t="shared" si="32"/>
        <v>0.23537707867973276</v>
      </c>
      <c r="N264" s="10">
        <f t="shared" si="31"/>
        <v>2.5992897854448858</v>
      </c>
    </row>
    <row r="265" spans="3:14">
      <c r="C265" s="4">
        <f>Pressure!AB265*1000000</f>
        <v>5051152.129576399</v>
      </c>
      <c r="D265" s="78">
        <f>Pressure!I265</f>
        <v>8.1256230789298584E-5</v>
      </c>
      <c r="E265" s="40">
        <f>Pressure!H265</f>
        <v>81.256230789298584</v>
      </c>
      <c r="F265" s="10">
        <f t="shared" si="26"/>
        <v>4.5</v>
      </c>
      <c r="G265" s="4">
        <f t="shared" si="25"/>
        <v>214057.21143281218</v>
      </c>
      <c r="H265" s="42">
        <f t="shared" si="27"/>
        <v>8.0121896878773136</v>
      </c>
      <c r="I265" s="10">
        <f t="shared" si="28"/>
        <v>1.195572278554857</v>
      </c>
      <c r="J265" s="4">
        <f t="shared" si="29"/>
        <v>490.70779654226521</v>
      </c>
      <c r="K265" s="4">
        <f t="shared" si="30"/>
        <v>110.31603717060052</v>
      </c>
      <c r="L265" s="42">
        <f>Pressure!Q265</f>
        <v>0.11690309716592574</v>
      </c>
      <c r="M265" s="10">
        <f t="shared" si="32"/>
        <v>0.23539428253051273</v>
      </c>
      <c r="N265" s="10">
        <f t="shared" si="31"/>
        <v>2.5992897854448858</v>
      </c>
    </row>
    <row r="266" spans="3:14">
      <c r="C266" s="4">
        <f>Pressure!AB266*1000000</f>
        <v>5051637.0065446496</v>
      </c>
      <c r="D266" s="78">
        <f>Pressure!I266</f>
        <v>8.1256230789298584E-5</v>
      </c>
      <c r="E266" s="40">
        <f>Pressure!H266</f>
        <v>81.256230789298584</v>
      </c>
      <c r="F266" s="10">
        <f t="shared" si="26"/>
        <v>4.5</v>
      </c>
      <c r="G266" s="4">
        <f t="shared" si="25"/>
        <v>214077.75949967874</v>
      </c>
      <c r="H266" s="42">
        <f t="shared" si="27"/>
        <v>8.0127910685777053</v>
      </c>
      <c r="I266" s="10">
        <f t="shared" si="28"/>
        <v>1.1955809151558989</v>
      </c>
      <c r="J266" s="4">
        <f t="shared" si="29"/>
        <v>490.75844634898942</v>
      </c>
      <c r="K266" s="4">
        <f t="shared" si="30"/>
        <v>110.32742375544927</v>
      </c>
      <c r="L266" s="42">
        <f>Pressure!Q266</f>
        <v>0.11738281085720463</v>
      </c>
      <c r="M266" s="10">
        <f t="shared" si="32"/>
        <v>0.2354113971214927</v>
      </c>
      <c r="N266" s="10">
        <f t="shared" si="31"/>
        <v>2.5992897854448858</v>
      </c>
    </row>
    <row r="267" spans="3:14">
      <c r="C267" s="4">
        <f>Pressure!AB267*1000000</f>
        <v>5052119.367111668</v>
      </c>
      <c r="D267" s="78">
        <f>Pressure!I267</f>
        <v>8.1256230789298584E-5</v>
      </c>
      <c r="E267" s="40">
        <f>Pressure!H267</f>
        <v>81.256230789298584</v>
      </c>
      <c r="F267" s="10">
        <f t="shared" si="26"/>
        <v>4.5</v>
      </c>
      <c r="G267" s="4">
        <f t="shared" si="25"/>
        <v>214098.20092674971</v>
      </c>
      <c r="H267" s="42">
        <f t="shared" si="27"/>
        <v>8.0133893181097982</v>
      </c>
      <c r="I267" s="10">
        <f t="shared" si="28"/>
        <v>1.1955895052900329</v>
      </c>
      <c r="J267" s="4">
        <f t="shared" si="29"/>
        <v>490.80883329473164</v>
      </c>
      <c r="K267" s="4">
        <f t="shared" si="30"/>
        <v>110.33875124651132</v>
      </c>
      <c r="L267" s="42">
        <f>Pressure!Q267</f>
        <v>0.11786250985968037</v>
      </c>
      <c r="M267" s="10">
        <f t="shared" si="32"/>
        <v>0.23542842245396031</v>
      </c>
      <c r="N267" s="10">
        <f t="shared" si="31"/>
        <v>2.5992897854448858</v>
      </c>
    </row>
    <row r="268" spans="3:14">
      <c r="C268" s="4">
        <f>Pressure!AB268*1000000</f>
        <v>5052599.2110586884</v>
      </c>
      <c r="D268" s="78">
        <f>Pressure!I268</f>
        <v>8.1256230789298584E-5</v>
      </c>
      <c r="E268" s="40">
        <f>Pressure!H268</f>
        <v>81.256230789298584</v>
      </c>
      <c r="F268" s="10">
        <f t="shared" si="26"/>
        <v>4.5</v>
      </c>
      <c r="G268" s="4">
        <f t="shared" si="25"/>
        <v>214118.53570475426</v>
      </c>
      <c r="H268" s="42">
        <f t="shared" si="27"/>
        <v>8.013984436361719</v>
      </c>
      <c r="I268" s="10">
        <f t="shared" si="28"/>
        <v>1.1955980489795073</v>
      </c>
      <c r="J268" s="4">
        <f t="shared" si="29"/>
        <v>490.85895735663968</v>
      </c>
      <c r="K268" s="4">
        <f t="shared" si="30"/>
        <v>110.35001963864927</v>
      </c>
      <c r="L268" s="42">
        <f>Pressure!Q268</f>
        <v>0.1183421942514296</v>
      </c>
      <c r="M268" s="10">
        <f t="shared" si="32"/>
        <v>0.23544535852920401</v>
      </c>
      <c r="N268" s="10">
        <f t="shared" si="31"/>
        <v>2.5992897854448858</v>
      </c>
    </row>
    <row r="269" spans="3:14">
      <c r="C269" s="4">
        <f>Pressure!AB269*1000000</f>
        <v>5053076.5381681109</v>
      </c>
      <c r="D269" s="78">
        <f>Pressure!I269</f>
        <v>8.1256230789298584E-5</v>
      </c>
      <c r="E269" s="40">
        <f>Pressure!H269</f>
        <v>81.256230789298584</v>
      </c>
      <c r="F269" s="10">
        <f t="shared" si="26"/>
        <v>4.5</v>
      </c>
      <c r="G269" s="4">
        <f t="shared" si="25"/>
        <v>214138.76382447095</v>
      </c>
      <c r="H269" s="42">
        <f t="shared" si="27"/>
        <v>8.0145764232221932</v>
      </c>
      <c r="I269" s="10">
        <f t="shared" si="28"/>
        <v>1.1956065462464451</v>
      </c>
      <c r="J269" s="4">
        <f t="shared" si="29"/>
        <v>490.90881851198316</v>
      </c>
      <c r="K269" s="4">
        <f t="shared" si="30"/>
        <v>110.3612289267531</v>
      </c>
      <c r="L269" s="42">
        <f>Pressure!Q269</f>
        <v>0.11882186411050635</v>
      </c>
      <c r="M269" s="10">
        <f t="shared" si="32"/>
        <v>0.23546220534850135</v>
      </c>
      <c r="N269" s="10">
        <f t="shared" si="31"/>
        <v>2.5992897854448858</v>
      </c>
    </row>
    <row r="270" spans="3:14">
      <c r="C270" s="4">
        <f>Pressure!AB270*1000000</f>
        <v>5053551.3482231684</v>
      </c>
      <c r="D270" s="78">
        <f>Pressure!I270</f>
        <v>8.1256230789298584E-5</v>
      </c>
      <c r="E270" s="40">
        <f>Pressure!H270</f>
        <v>81.256230789298584</v>
      </c>
      <c r="F270" s="10">
        <f t="shared" si="26"/>
        <v>4.5</v>
      </c>
      <c r="G270" s="4">
        <f t="shared" si="25"/>
        <v>214158.88527671364</v>
      </c>
      <c r="H270" s="42">
        <f t="shared" si="27"/>
        <v>8.0151652785801453</v>
      </c>
      <c r="I270" s="10">
        <f t="shared" si="28"/>
        <v>1.1956149971128389</v>
      </c>
      <c r="J270" s="4">
        <f t="shared" si="29"/>
        <v>490.95841673811907</v>
      </c>
      <c r="K270" s="4">
        <f t="shared" si="30"/>
        <v>110.37237910573245</v>
      </c>
      <c r="L270" s="42">
        <f>Pressure!Q270</f>
        <v>0.11930151951494224</v>
      </c>
      <c r="M270" s="10">
        <f t="shared" si="32"/>
        <v>0.23547896291311507</v>
      </c>
      <c r="N270" s="10">
        <f t="shared" si="31"/>
        <v>2.5992897854448858</v>
      </c>
    </row>
    <row r="271" spans="3:14">
      <c r="C271" s="4">
        <f>Pressure!AB271*1000000</f>
        <v>5054023.6410083789</v>
      </c>
      <c r="D271" s="78">
        <f>Pressure!I271</f>
        <v>8.1256230789298584E-5</v>
      </c>
      <c r="E271" s="40">
        <f>Pressure!H271</f>
        <v>81.256230789298584</v>
      </c>
      <c r="F271" s="10">
        <f t="shared" si="26"/>
        <v>4.5</v>
      </c>
      <c r="G271" s="4">
        <f t="shared" si="25"/>
        <v>214178.90005235068</v>
      </c>
      <c r="H271" s="42">
        <f t="shared" si="27"/>
        <v>8.0157510023252403</v>
      </c>
      <c r="I271" s="10">
        <f t="shared" si="28"/>
        <v>1.1956234016005587</v>
      </c>
      <c r="J271" s="4">
        <f t="shared" si="29"/>
        <v>491.00775201253822</v>
      </c>
      <c r="K271" s="4">
        <f t="shared" si="30"/>
        <v>110.383470170527</v>
      </c>
      <c r="L271" s="42">
        <f>Pressure!Q271</f>
        <v>0.11978116054274651</v>
      </c>
      <c r="M271" s="10">
        <f t="shared" si="32"/>
        <v>0.23549563122429601</v>
      </c>
      <c r="N271" s="10">
        <f t="shared" si="31"/>
        <v>2.5992897854448858</v>
      </c>
    </row>
    <row r="272" spans="3:14">
      <c r="C272" s="4">
        <f>Pressure!AB272*1000000</f>
        <v>5054493.4163095783</v>
      </c>
      <c r="D272" s="78">
        <f>Pressure!I272</f>
        <v>8.1256230789298584E-5</v>
      </c>
      <c r="E272" s="40">
        <f>Pressure!H272</f>
        <v>81.256230789298584</v>
      </c>
      <c r="F272" s="10">
        <f t="shared" si="26"/>
        <v>4.5</v>
      </c>
      <c r="G272" s="4">
        <f t="shared" si="25"/>
        <v>214198.80814230622</v>
      </c>
      <c r="H272" s="42">
        <f t="shared" si="27"/>
        <v>8.0163335943479463</v>
      </c>
      <c r="I272" s="10">
        <f t="shared" si="28"/>
        <v>1.1956317597313517</v>
      </c>
      <c r="J272" s="4">
        <f t="shared" si="29"/>
        <v>491.05682431286914</v>
      </c>
      <c r="K272" s="4">
        <f t="shared" si="30"/>
        <v>110.39450211610745</v>
      </c>
      <c r="L272" s="42">
        <f>Pressure!Q272</f>
        <v>0.12026078727190626</v>
      </c>
      <c r="M272" s="10">
        <f t="shared" si="32"/>
        <v>0.23551221028330216</v>
      </c>
      <c r="N272" s="10">
        <f t="shared" si="31"/>
        <v>2.5992897854448858</v>
      </c>
    </row>
    <row r="273" spans="3:14">
      <c r="C273" s="4">
        <f>Pressure!AB273*1000000</f>
        <v>5054960.6739130877</v>
      </c>
      <c r="D273" s="78">
        <f>Pressure!I273</f>
        <v>8.1256230789298584E-5</v>
      </c>
      <c r="E273" s="40">
        <f>Pressure!H273</f>
        <v>81.256230789298584</v>
      </c>
      <c r="F273" s="10">
        <f t="shared" si="26"/>
        <v>4.5</v>
      </c>
      <c r="G273" s="4">
        <f t="shared" si="25"/>
        <v>214218.60953752502</v>
      </c>
      <c r="H273" s="42">
        <f t="shared" si="27"/>
        <v>8.016913054538465</v>
      </c>
      <c r="I273" s="10">
        <f t="shared" si="28"/>
        <v>1.1956400715268296</v>
      </c>
      <c r="J273" s="4">
        <f t="shared" si="29"/>
        <v>491.10563361679118</v>
      </c>
      <c r="K273" s="4">
        <f t="shared" si="30"/>
        <v>110.40547493745586</v>
      </c>
      <c r="L273" s="42">
        <f>Pressure!Q273</f>
        <v>0.12074039978038646</v>
      </c>
      <c r="M273" s="10">
        <f t="shared" si="32"/>
        <v>0.23552870009136492</v>
      </c>
      <c r="N273" s="10">
        <f t="shared" si="31"/>
        <v>2.5992897854448858</v>
      </c>
    </row>
    <row r="274" spans="3:14">
      <c r="C274" s="4">
        <f>Pressure!AB274*1000000</f>
        <v>5055425.4136069529</v>
      </c>
      <c r="D274" s="78">
        <f>Pressure!I274</f>
        <v>8.1256230789298584E-5</v>
      </c>
      <c r="E274" s="40">
        <f>Pressure!H274</f>
        <v>81.256230789298584</v>
      </c>
      <c r="F274" s="10">
        <f t="shared" si="26"/>
        <v>4.5</v>
      </c>
      <c r="G274" s="4">
        <f t="shared" si="25"/>
        <v>214238.30422902488</v>
      </c>
      <c r="H274" s="42">
        <f t="shared" si="27"/>
        <v>8.0174893827883214</v>
      </c>
      <c r="I274" s="10">
        <f t="shared" si="28"/>
        <v>1.1956483370084894</v>
      </c>
      <c r="J274" s="4">
        <f t="shared" si="29"/>
        <v>491.15417990216389</v>
      </c>
      <c r="K274" s="4">
        <f t="shared" si="30"/>
        <v>110.41638862959486</v>
      </c>
      <c r="L274" s="42">
        <f>Pressure!Q274</f>
        <v>0.12121999814613017</v>
      </c>
      <c r="M274" s="10">
        <f t="shared" si="32"/>
        <v>0.23554510064970652</v>
      </c>
      <c r="N274" s="10">
        <f t="shared" si="31"/>
        <v>2.5992897854448858</v>
      </c>
    </row>
    <row r="275" spans="3:14">
      <c r="C275" s="4">
        <f>Pressure!AB275*1000000</f>
        <v>5055887.6351799527</v>
      </c>
      <c r="D275" s="78">
        <f>Pressure!I275</f>
        <v>8.1256230789298584E-5</v>
      </c>
      <c r="E275" s="40">
        <f>Pressure!H275</f>
        <v>81.256230789298584</v>
      </c>
      <c r="F275" s="10">
        <f t="shared" si="26"/>
        <v>4.5</v>
      </c>
      <c r="G275" s="4">
        <f t="shared" si="25"/>
        <v>214257.89220785472</v>
      </c>
      <c r="H275" s="42">
        <f t="shared" si="27"/>
        <v>8.0180625789890883</v>
      </c>
      <c r="I275" s="10">
        <f t="shared" si="28"/>
        <v>1.195656556197696</v>
      </c>
      <c r="J275" s="4">
        <f t="shared" si="29"/>
        <v>491.20246314692326</v>
      </c>
      <c r="K275" s="4">
        <f t="shared" si="30"/>
        <v>110.42724318756424</v>
      </c>
      <c r="L275" s="42">
        <f>Pressure!Q275</f>
        <v>0.1216995824470586</v>
      </c>
      <c r="M275" s="10">
        <f t="shared" si="32"/>
        <v>0.23556141195954597</v>
      </c>
      <c r="N275" s="10">
        <f t="shared" si="31"/>
        <v>2.5992897854448858</v>
      </c>
    </row>
    <row r="276" spans="3:14">
      <c r="C276" s="4">
        <f>Pressure!AB276*1000000</f>
        <v>5056347.3384218374</v>
      </c>
      <c r="D276" s="78">
        <f>Pressure!I276</f>
        <v>8.1256230789298584E-5</v>
      </c>
      <c r="E276" s="40">
        <f>Pressure!H276</f>
        <v>81.256230789298584</v>
      </c>
      <c r="F276" s="10">
        <f t="shared" si="26"/>
        <v>4.5</v>
      </c>
      <c r="G276" s="4">
        <f t="shared" si="25"/>
        <v>214277.37346510458</v>
      </c>
      <c r="H276" s="42">
        <f t="shared" si="27"/>
        <v>8.0186326430326975</v>
      </c>
      <c r="I276" s="10">
        <f t="shared" si="28"/>
        <v>1.1956647291156866</v>
      </c>
      <c r="J276" s="4">
        <f t="shared" si="29"/>
        <v>491.25048332910666</v>
      </c>
      <c r="K276" s="4">
        <f t="shared" si="30"/>
        <v>110.43803860642657</v>
      </c>
      <c r="L276" s="42">
        <f>Pressure!Q276</f>
        <v>0.12217915276107129</v>
      </c>
      <c r="M276" s="10">
        <f t="shared" si="32"/>
        <v>0.23557763402210083</v>
      </c>
      <c r="N276" s="10">
        <f t="shared" si="31"/>
        <v>2.5992897854448858</v>
      </c>
    </row>
    <row r="277" spans="3:14">
      <c r="C277" s="4">
        <f>Pressure!AB277*1000000</f>
        <v>5056804.52312392</v>
      </c>
      <c r="D277" s="78">
        <f>Pressure!I277</f>
        <v>8.1256230789298584E-5</v>
      </c>
      <c r="E277" s="40">
        <f>Pressure!H277</f>
        <v>81.256230789298584</v>
      </c>
      <c r="F277" s="10">
        <f t="shared" si="26"/>
        <v>4.5</v>
      </c>
      <c r="G277" s="4">
        <f t="shared" si="25"/>
        <v>214296.74799193075</v>
      </c>
      <c r="H277" s="42">
        <f t="shared" si="27"/>
        <v>8.0191995748121876</v>
      </c>
      <c r="I277" s="10">
        <f t="shared" si="28"/>
        <v>1.1956728557835821</v>
      </c>
      <c r="J277" s="4">
        <f t="shared" si="29"/>
        <v>491.29824042691502</v>
      </c>
      <c r="K277" s="4">
        <f t="shared" si="30"/>
        <v>110.4487748812812</v>
      </c>
      <c r="L277" s="42">
        <f>Pressure!Q277</f>
        <v>0.1226587091660462</v>
      </c>
      <c r="M277" s="10">
        <f t="shared" si="32"/>
        <v>0.23559376683856029</v>
      </c>
      <c r="N277" s="10">
        <f t="shared" si="31"/>
        <v>2.5992897854448858</v>
      </c>
    </row>
    <row r="278" spans="3:14">
      <c r="C278" s="4">
        <f>Pressure!AB278*1000000</f>
        <v>5057259.1890783049</v>
      </c>
      <c r="D278" s="78">
        <f>Pressure!I278</f>
        <v>8.1256230789298584E-5</v>
      </c>
      <c r="E278" s="40">
        <f>Pressure!H278</f>
        <v>81.256230789298584</v>
      </c>
      <c r="F278" s="10">
        <f t="shared" si="26"/>
        <v>4.5</v>
      </c>
      <c r="G278" s="4">
        <f t="shared" si="25"/>
        <v>214316.01577952306</v>
      </c>
      <c r="H278" s="42">
        <f t="shared" si="27"/>
        <v>8.0197633742207266</v>
      </c>
      <c r="I278" s="10">
        <f t="shared" si="28"/>
        <v>1.1956809362223726</v>
      </c>
      <c r="J278" s="4">
        <f t="shared" si="29"/>
        <v>491.34573441863159</v>
      </c>
      <c r="K278" s="4">
        <f t="shared" si="30"/>
        <v>110.45945200724599</v>
      </c>
      <c r="L278" s="42">
        <f>Pressure!Q278</f>
        <v>0.12313825173983983</v>
      </c>
      <c r="M278" s="10">
        <f t="shared" si="32"/>
        <v>0.23560981041012169</v>
      </c>
      <c r="N278" s="10">
        <f t="shared" si="31"/>
        <v>2.5992897854448858</v>
      </c>
    </row>
    <row r="279" spans="3:14">
      <c r="C279" s="4">
        <f>Pressure!AB279*1000000</f>
        <v>5057711.3360780301</v>
      </c>
      <c r="D279" s="78">
        <f>Pressure!I279</f>
        <v>8.1256230789298584E-5</v>
      </c>
      <c r="E279" s="40">
        <f>Pressure!H279</f>
        <v>81.256230789298584</v>
      </c>
      <c r="F279" s="10">
        <f t="shared" si="26"/>
        <v>4.5</v>
      </c>
      <c r="G279" s="4">
        <f t="shared" si="25"/>
        <v>214335.17681911087</v>
      </c>
      <c r="H279" s="42">
        <f t="shared" si="27"/>
        <v>8.020324041151806</v>
      </c>
      <c r="I279" s="10">
        <f t="shared" si="28"/>
        <v>1.1956889704529206</v>
      </c>
      <c r="J279" s="4">
        <f t="shared" si="29"/>
        <v>491.39296528263742</v>
      </c>
      <c r="K279" s="4">
        <f t="shared" si="30"/>
        <v>110.47006997946077</v>
      </c>
      <c r="L279" s="42">
        <f>Pressure!Q279</f>
        <v>0.1236177805602874</v>
      </c>
      <c r="M279" s="10">
        <f t="shared" si="32"/>
        <v>0.23562576473796115</v>
      </c>
      <c r="N279" s="10">
        <f t="shared" si="31"/>
        <v>2.5992897854448858</v>
      </c>
    </row>
    <row r="280" spans="3:14">
      <c r="C280" s="4">
        <f>Pressure!AB280*1000000</f>
        <v>5058160.9639174826</v>
      </c>
      <c r="D280" s="78">
        <f>Pressure!I280</f>
        <v>8.1256230789298584E-5</v>
      </c>
      <c r="E280" s="40">
        <f>Pressure!H280</f>
        <v>81.256230789298584</v>
      </c>
      <c r="F280" s="10">
        <f t="shared" si="26"/>
        <v>4.5</v>
      </c>
      <c r="G280" s="4">
        <f t="shared" si="25"/>
        <v>214354.23110198075</v>
      </c>
      <c r="H280" s="42">
        <f t="shared" si="27"/>
        <v>8.0208815754997307</v>
      </c>
      <c r="I280" s="10">
        <f t="shared" si="28"/>
        <v>1.195696958495968</v>
      </c>
      <c r="J280" s="4">
        <f t="shared" si="29"/>
        <v>491.43993299745438</v>
      </c>
      <c r="K280" s="4">
        <f t="shared" si="30"/>
        <v>110.48062879309707</v>
      </c>
      <c r="L280" s="42">
        <f>Pressure!Q280</f>
        <v>0.12409729570520289</v>
      </c>
      <c r="M280" s="10">
        <f t="shared" si="32"/>
        <v>0.2356416298232476</v>
      </c>
      <c r="N280" s="10">
        <f t="shared" si="31"/>
        <v>2.5992897854448858</v>
      </c>
    </row>
    <row r="281" spans="3:14">
      <c r="C281" s="4">
        <f>Pressure!AB281*1000000</f>
        <v>5058608.0723920269</v>
      </c>
      <c r="D281" s="78">
        <f>Pressure!I281</f>
        <v>8.1256230789298584E-5</v>
      </c>
      <c r="E281" s="40">
        <f>Pressure!H281</f>
        <v>81.256230789298584</v>
      </c>
      <c r="F281" s="10">
        <f t="shared" si="26"/>
        <v>4.5</v>
      </c>
      <c r="G281" s="4">
        <f t="shared" si="25"/>
        <v>214373.17861946067</v>
      </c>
      <c r="H281" s="42">
        <f t="shared" si="27"/>
        <v>8.0214359771591877</v>
      </c>
      <c r="I281" s="10">
        <f t="shared" si="28"/>
        <v>1.1957049003721305</v>
      </c>
      <c r="J281" s="4">
        <f t="shared" si="29"/>
        <v>491.48663754170627</v>
      </c>
      <c r="K281" s="4">
        <f t="shared" si="30"/>
        <v>110.49112844334928</v>
      </c>
      <c r="L281" s="42">
        <f>Pressure!Q281</f>
        <v>0.12457679725237927</v>
      </c>
      <c r="M281" s="10">
        <f t="shared" si="32"/>
        <v>0.23565740566715077</v>
      </c>
      <c r="N281" s="10">
        <f t="shared" si="31"/>
        <v>2.5992897854448858</v>
      </c>
    </row>
    <row r="282" spans="3:14">
      <c r="C282" s="4">
        <f>Pressure!AB282*1000000</f>
        <v>5059052.6612980515</v>
      </c>
      <c r="D282" s="78">
        <f>Pressure!I282</f>
        <v>8.1256230789298584E-5</v>
      </c>
      <c r="E282" s="40">
        <f>Pressure!H282</f>
        <v>81.256230789298584</v>
      </c>
      <c r="F282" s="10">
        <f t="shared" si="26"/>
        <v>4.5</v>
      </c>
      <c r="G282" s="4">
        <f t="shared" si="25"/>
        <v>214392.01936292203</v>
      </c>
      <c r="H282" s="42">
        <f t="shared" si="27"/>
        <v>8.0219872460252866</v>
      </c>
      <c r="I282" s="10">
        <f t="shared" si="28"/>
        <v>1.1957127961018976</v>
      </c>
      <c r="J282" s="4">
        <f t="shared" si="29"/>
        <v>491.53307889412434</v>
      </c>
      <c r="K282" s="4">
        <f t="shared" si="30"/>
        <v>110.50156892543599</v>
      </c>
      <c r="L282" s="42">
        <f>Pressure!Q282</f>
        <v>0.12505628527958854</v>
      </c>
      <c r="M282" s="10">
        <f t="shared" si="32"/>
        <v>0.23567309227081265</v>
      </c>
      <c r="N282" s="10">
        <f t="shared" si="31"/>
        <v>2.5992897854448858</v>
      </c>
    </row>
    <row r="283" spans="3:14">
      <c r="C283" s="4">
        <f>Pressure!AB283*1000000</f>
        <v>5059494.7304333551</v>
      </c>
      <c r="D283" s="78">
        <f>Pressure!I283</f>
        <v>8.1256230789298584E-5</v>
      </c>
      <c r="E283" s="40">
        <f>Pressure!H283</f>
        <v>81.256230789298584</v>
      </c>
      <c r="F283" s="10">
        <f t="shared" si="26"/>
        <v>4.5</v>
      </c>
      <c r="G283" s="4">
        <f t="shared" si="25"/>
        <v>214410.75332379591</v>
      </c>
      <c r="H283" s="42">
        <f t="shared" si="27"/>
        <v>8.0225353819940608</v>
      </c>
      <c r="I283" s="10">
        <f t="shared" si="28"/>
        <v>1.19572064570564</v>
      </c>
      <c r="J283" s="4">
        <f t="shared" si="29"/>
        <v>491.57925703358643</v>
      </c>
      <c r="K283" s="4">
        <f t="shared" si="30"/>
        <v>110.5119502346087</v>
      </c>
      <c r="L283" s="42">
        <f>Pressure!Q283</f>
        <v>0.12553575986458188</v>
      </c>
      <c r="M283" s="10">
        <f t="shared" si="32"/>
        <v>0.23568868963538564</v>
      </c>
      <c r="N283" s="10">
        <f t="shared" si="31"/>
        <v>2.5992897854448858</v>
      </c>
    </row>
    <row r="284" spans="3:14">
      <c r="C284" s="4">
        <f>Pressure!AB284*1000000</f>
        <v>5059934.2795963576</v>
      </c>
      <c r="D284" s="78">
        <f>Pressure!I284</f>
        <v>8.1256230789298584E-5</v>
      </c>
      <c r="E284" s="40">
        <f>Pressure!H284</f>
        <v>81.256230789298584</v>
      </c>
      <c r="F284" s="10">
        <f t="shared" si="26"/>
        <v>4.5</v>
      </c>
      <c r="G284" s="4">
        <f t="shared" ref="G284:G347" si="33">IF(C284/(1+(k-1)/2*N284^2)^(k/(k-1))&lt;patm*1000000,patm*1000000,C284/(1+(k-1)/2*N284^2)^(k/(k-1)))</f>
        <v>214429.38049353982</v>
      </c>
      <c r="H284" s="42">
        <f t="shared" si="27"/>
        <v>8.0230803849614354</v>
      </c>
      <c r="I284" s="10">
        <f t="shared" si="28"/>
        <v>1.1957284492035958</v>
      </c>
      <c r="J284" s="4">
        <f t="shared" si="29"/>
        <v>491.62517193903591</v>
      </c>
      <c r="K284" s="4">
        <f t="shared" si="30"/>
        <v>110.52227236613369</v>
      </c>
      <c r="L284" s="42">
        <f>Pressure!Q284</f>
        <v>0.12601522108508975</v>
      </c>
      <c r="M284" s="10">
        <f t="shared" si="32"/>
        <v>0.23570419776198154</v>
      </c>
      <c r="N284" s="10">
        <f t="shared" si="31"/>
        <v>2.5992897854448858</v>
      </c>
    </row>
    <row r="285" spans="3:14">
      <c r="C285" s="4">
        <f>Pressure!AB285*1000000</f>
        <v>5060371.3085867325</v>
      </c>
      <c r="D285" s="78">
        <f>Pressure!I285</f>
        <v>8.1256230789298584E-5</v>
      </c>
      <c r="E285" s="40">
        <f>Pressure!H285</f>
        <v>81.256230789298584</v>
      </c>
      <c r="F285" s="10">
        <f t="shared" ref="F285:F348" si="34">aexit/E285</f>
        <v>4.5</v>
      </c>
      <c r="G285" s="4">
        <f t="shared" si="33"/>
        <v>214447.90086366434</v>
      </c>
      <c r="H285" s="42">
        <f t="shared" ref="H285:H348" si="35">1/(((k+1)/2)^(1/(k-1))*(patm*1000000/C285)^(1/k)*SQRT((k+1)/(k-1)*(1-(patm*1000000/C285)^((k-1)/k))))</f>
        <v>8.0236222548240779</v>
      </c>
      <c r="I285" s="10">
        <f t="shared" ref="I285:I348" si="36">etanoz*SQRT(2*k^2/(k-1)*(2/(k+1))^((k+1)/(k-1))*(1-(G285/C285)^((k-1)/k)))+(G285-patm*1000000)/C285*(aexit/E285)</f>
        <v>1.1957362066158821</v>
      </c>
      <c r="J285" s="4">
        <f t="shared" ref="J285:J348" si="37">I285*D285*C285</f>
        <v>491.67082358954684</v>
      </c>
      <c r="K285" s="4">
        <f t="shared" ref="K285:K348" si="38">J285/4.4482</f>
        <v>110.5325353153066</v>
      </c>
      <c r="L285" s="42">
        <f>Pressure!Q285</f>
        <v>0.12649466901882214</v>
      </c>
      <c r="M285" s="10">
        <f t="shared" si="32"/>
        <v>0.23571961665175667</v>
      </c>
      <c r="N285" s="10">
        <f t="shared" si="31"/>
        <v>2.5992897854448858</v>
      </c>
    </row>
    <row r="286" spans="3:14">
      <c r="C286" s="4">
        <f>Pressure!AB286*1000000</f>
        <v>5060805.8172054198</v>
      </c>
      <c r="D286" s="78">
        <f>Pressure!I286</f>
        <v>8.1256230789298584E-5</v>
      </c>
      <c r="E286" s="40">
        <f>Pressure!H286</f>
        <v>81.256230789298584</v>
      </c>
      <c r="F286" s="10">
        <f t="shared" si="34"/>
        <v>4.5</v>
      </c>
      <c r="G286" s="4">
        <f t="shared" si="33"/>
        <v>214466.3144257337</v>
      </c>
      <c r="H286" s="42">
        <f t="shared" si="35"/>
        <v>8.0241609914793823</v>
      </c>
      <c r="I286" s="10">
        <f t="shared" si="36"/>
        <v>1.1957439179624945</v>
      </c>
      <c r="J286" s="4">
        <f t="shared" si="37"/>
        <v>491.71621196432545</v>
      </c>
      <c r="K286" s="4">
        <f t="shared" si="38"/>
        <v>110.54273907745278</v>
      </c>
      <c r="L286" s="42">
        <f>Pressure!Q286</f>
        <v>0.12697410374346851</v>
      </c>
      <c r="M286" s="10">
        <f t="shared" si="32"/>
        <v>0.23573494630579114</v>
      </c>
      <c r="N286" s="10">
        <f t="shared" ref="N286:N349" si="39">N285-1/834*(me-mef)</f>
        <v>2.5992897854448858</v>
      </c>
    </row>
    <row r="287" spans="3:14">
      <c r="C287" s="4">
        <f>Pressure!AB287*1000000</f>
        <v>5061237.8052542759</v>
      </c>
      <c r="D287" s="78">
        <f>Pressure!I287</f>
        <v>8.1256230789298584E-5</v>
      </c>
      <c r="E287" s="40">
        <f>Pressure!H287</f>
        <v>81.256230789298584</v>
      </c>
      <c r="F287" s="10">
        <f t="shared" si="34"/>
        <v>4.5</v>
      </c>
      <c r="G287" s="4">
        <f t="shared" si="33"/>
        <v>214484.621171351</v>
      </c>
      <c r="H287" s="42">
        <f t="shared" si="35"/>
        <v>8.0246965948250075</v>
      </c>
      <c r="I287" s="10">
        <f t="shared" si="36"/>
        <v>1.1957515832633021</v>
      </c>
      <c r="J287" s="4">
        <f t="shared" si="37"/>
        <v>491.76133704267403</v>
      </c>
      <c r="K287" s="4">
        <f t="shared" si="38"/>
        <v>110.55288364791916</v>
      </c>
      <c r="L287" s="42">
        <f>Pressure!Q287</f>
        <v>0.12745352533669804</v>
      </c>
      <c r="M287" s="10">
        <f t="shared" si="32"/>
        <v>0.23575018672520379</v>
      </c>
      <c r="N287" s="10">
        <f t="shared" si="39"/>
        <v>2.5992897854448858</v>
      </c>
    </row>
    <row r="288" spans="3:14">
      <c r="C288" s="4">
        <f>Pressure!AB288*1000000</f>
        <v>5061667.2725363141</v>
      </c>
      <c r="D288" s="78">
        <f>Pressure!I288</f>
        <v>8.1256230789298584E-5</v>
      </c>
      <c r="E288" s="40">
        <f>Pressure!H288</f>
        <v>81.256230789298584</v>
      </c>
      <c r="F288" s="10">
        <f t="shared" si="34"/>
        <v>4.5</v>
      </c>
      <c r="G288" s="4">
        <f t="shared" si="33"/>
        <v>214502.82109216836</v>
      </c>
      <c r="H288" s="42">
        <f t="shared" si="35"/>
        <v>8.0252290647592428</v>
      </c>
      <c r="I288" s="10">
        <f t="shared" si="36"/>
        <v>1.1957592025380508</v>
      </c>
      <c r="J288" s="4">
        <f t="shared" si="37"/>
        <v>491.80619880401542</v>
      </c>
      <c r="K288" s="4">
        <f t="shared" si="38"/>
        <v>110.56296902207981</v>
      </c>
      <c r="L288" s="42">
        <f>Pressure!Q288</f>
        <v>0.12793293387615973</v>
      </c>
      <c r="M288" s="10">
        <f t="shared" si="32"/>
        <v>0.23576533791109458</v>
      </c>
      <c r="N288" s="10">
        <f t="shared" si="39"/>
        <v>2.5992897854448858</v>
      </c>
    </row>
    <row r="289" spans="3:14">
      <c r="C289" s="4">
        <f>Pressure!AB289*1000000</f>
        <v>5062094.2188557535</v>
      </c>
      <c r="D289" s="78">
        <f>Pressure!I289</f>
        <v>8.1256230789298584E-5</v>
      </c>
      <c r="E289" s="40">
        <f>Pressure!H289</f>
        <v>81.256230789298584</v>
      </c>
      <c r="F289" s="10">
        <f t="shared" si="34"/>
        <v>4.5</v>
      </c>
      <c r="G289" s="4">
        <f t="shared" si="33"/>
        <v>214520.91417988899</v>
      </c>
      <c r="H289" s="42">
        <f t="shared" si="35"/>
        <v>8.0257584011810117</v>
      </c>
      <c r="I289" s="10">
        <f t="shared" si="36"/>
        <v>1.1957667758063655</v>
      </c>
      <c r="J289" s="4">
        <f t="shared" si="37"/>
        <v>491.85079722789862</v>
      </c>
      <c r="K289" s="4">
        <f t="shared" si="38"/>
        <v>110.57299519533713</v>
      </c>
      <c r="L289" s="42">
        <f>Pressure!Q289</f>
        <v>0.1284123294394825</v>
      </c>
      <c r="M289" s="10">
        <f t="shared" si="32"/>
        <v>0.23578039986455204</v>
      </c>
      <c r="N289" s="10">
        <f t="shared" si="39"/>
        <v>2.5992897854448858</v>
      </c>
    </row>
    <row r="290" spans="3:14">
      <c r="C290" s="4">
        <f>Pressure!AB290*1000000</f>
        <v>5062518.6440174542</v>
      </c>
      <c r="D290" s="78">
        <f>Pressure!I290</f>
        <v>8.1256230789298584E-5</v>
      </c>
      <c r="E290" s="40">
        <f>Pressure!H290</f>
        <v>81.256230789298584</v>
      </c>
      <c r="F290" s="10">
        <f t="shared" si="34"/>
        <v>4.5</v>
      </c>
      <c r="G290" s="4">
        <f t="shared" si="33"/>
        <v>214538.90042624329</v>
      </c>
      <c r="H290" s="42">
        <f t="shared" si="35"/>
        <v>8.0262846039891915</v>
      </c>
      <c r="I290" s="10">
        <f t="shared" si="36"/>
        <v>1.1957743030877386</v>
      </c>
      <c r="J290" s="4">
        <f t="shared" si="37"/>
        <v>491.89513229393935</v>
      </c>
      <c r="K290" s="4">
        <f t="shared" si="38"/>
        <v>110.58296216310853</v>
      </c>
      <c r="L290" s="42">
        <f>Pressure!Q290</f>
        <v>0.12889171210427533</v>
      </c>
      <c r="M290" s="10">
        <f t="shared" si="32"/>
        <v>0.23579537258664024</v>
      </c>
      <c r="N290" s="10">
        <f t="shared" si="39"/>
        <v>2.5992897854448858</v>
      </c>
    </row>
    <row r="291" spans="3:14">
      <c r="C291" s="4">
        <f>Pressure!AB291*1000000</f>
        <v>5062940.5478277756</v>
      </c>
      <c r="D291" s="78">
        <f>Pressure!I291</f>
        <v>8.1256230789298584E-5</v>
      </c>
      <c r="E291" s="40">
        <f>Pressure!H291</f>
        <v>81.256230789298584</v>
      </c>
      <c r="F291" s="10">
        <f t="shared" si="34"/>
        <v>4.5</v>
      </c>
      <c r="G291" s="4">
        <f t="shared" si="33"/>
        <v>214556.77982302516</v>
      </c>
      <c r="H291" s="42">
        <f t="shared" si="35"/>
        <v>8.0268076730836775</v>
      </c>
      <c r="I291" s="10">
        <f t="shared" si="36"/>
        <v>1.1957817844015473</v>
      </c>
      <c r="J291" s="4">
        <f t="shared" si="37"/>
        <v>491.93920398191017</v>
      </c>
      <c r="K291" s="4">
        <f t="shared" si="38"/>
        <v>110.59286992084668</v>
      </c>
      <c r="L291" s="42">
        <f>Pressure!Q291</f>
        <v>0.12937108194812741</v>
      </c>
      <c r="M291" s="10">
        <f t="shared" si="32"/>
        <v>0.23581025607843378</v>
      </c>
      <c r="N291" s="10">
        <f t="shared" si="39"/>
        <v>2.5992897854448858</v>
      </c>
    </row>
    <row r="292" spans="3:14">
      <c r="C292" s="4">
        <f>Pressure!AB292*1000000</f>
        <v>5063359.930093837</v>
      </c>
      <c r="D292" s="78">
        <f>Pressure!I292</f>
        <v>8.1256230789298584E-5</v>
      </c>
      <c r="E292" s="40">
        <f>Pressure!H292</f>
        <v>81.256230789298584</v>
      </c>
      <c r="F292" s="10">
        <f t="shared" si="34"/>
        <v>4.5</v>
      </c>
      <c r="G292" s="4">
        <f t="shared" si="33"/>
        <v>214574.55236206073</v>
      </c>
      <c r="H292" s="42">
        <f t="shared" si="35"/>
        <v>8.0273276083644731</v>
      </c>
      <c r="I292" s="10">
        <f t="shared" si="36"/>
        <v>1.1957892197670388</v>
      </c>
      <c r="J292" s="4">
        <f t="shared" si="37"/>
        <v>491.98301227166291</v>
      </c>
      <c r="K292" s="4">
        <f t="shared" si="38"/>
        <v>110.60271846402206</v>
      </c>
      <c r="L292" s="42">
        <f>Pressure!Q292</f>
        <v>0.12985043904860821</v>
      </c>
      <c r="M292" s="10">
        <f t="shared" si="32"/>
        <v>0.23582505034097967</v>
      </c>
      <c r="N292" s="10">
        <f t="shared" si="39"/>
        <v>2.5992897854448858</v>
      </c>
    </row>
    <row r="293" spans="3:14">
      <c r="C293" s="4">
        <f>Pressure!AB293*1000000</f>
        <v>5063776.7906245207</v>
      </c>
      <c r="D293" s="78">
        <f>Pressure!I293</f>
        <v>8.1256230789298584E-5</v>
      </c>
      <c r="E293" s="40">
        <f>Pressure!H293</f>
        <v>81.256230789298584</v>
      </c>
      <c r="F293" s="10">
        <f t="shared" si="34"/>
        <v>4.5</v>
      </c>
      <c r="G293" s="4">
        <f t="shared" si="33"/>
        <v>214592.21803525081</v>
      </c>
      <c r="H293" s="42">
        <f t="shared" si="35"/>
        <v>8.0278444097329178</v>
      </c>
      <c r="I293" s="10">
        <f t="shared" si="36"/>
        <v>1.1957966092033496</v>
      </c>
      <c r="J293" s="4">
        <f t="shared" si="37"/>
        <v>492.02655714323367</v>
      </c>
      <c r="K293" s="4">
        <f t="shared" si="38"/>
        <v>110.6125077881466</v>
      </c>
      <c r="L293" s="42">
        <f>Pressure!Q293</f>
        <v>0.13032978348326768</v>
      </c>
      <c r="M293" s="10">
        <f t="shared" si="32"/>
        <v>0.23583975537534493</v>
      </c>
      <c r="N293" s="10">
        <f t="shared" si="39"/>
        <v>2.5992897854448858</v>
      </c>
    </row>
    <row r="294" spans="3:14">
      <c r="C294" s="4">
        <f>Pressure!AB294*1000000</f>
        <v>5064191.1292289095</v>
      </c>
      <c r="D294" s="78">
        <f>Pressure!I294</f>
        <v>8.1256230789298584E-5</v>
      </c>
      <c r="E294" s="40">
        <f>Pressure!H294</f>
        <v>81.256230789298584</v>
      </c>
      <c r="F294" s="10">
        <f t="shared" si="34"/>
        <v>4.5</v>
      </c>
      <c r="G294" s="4">
        <f t="shared" si="33"/>
        <v>214609.77683450477</v>
      </c>
      <c r="H294" s="42">
        <f t="shared" si="35"/>
        <v>8.0283580770897611</v>
      </c>
      <c r="I294" s="10">
        <f t="shared" si="36"/>
        <v>1.1958039527294773</v>
      </c>
      <c r="J294" s="4">
        <f t="shared" si="37"/>
        <v>492.06983857667933</v>
      </c>
      <c r="K294" s="4">
        <f t="shared" si="38"/>
        <v>110.62223788873686</v>
      </c>
      <c r="L294" s="42">
        <f>Pressure!Q294</f>
        <v>0.13080911532963627</v>
      </c>
      <c r="M294" s="10">
        <f t="shared" si="32"/>
        <v>0.23585437118254821</v>
      </c>
      <c r="N294" s="10">
        <f t="shared" si="39"/>
        <v>2.5992897854448858</v>
      </c>
    </row>
    <row r="295" spans="3:14">
      <c r="C295" s="4">
        <f>Pressure!AB295*1000000</f>
        <v>5064602.9457175815</v>
      </c>
      <c r="D295" s="78">
        <f>Pressure!I295</f>
        <v>8.1256230789298584E-5</v>
      </c>
      <c r="E295" s="40">
        <f>Pressure!H295</f>
        <v>81.256230789298584</v>
      </c>
      <c r="F295" s="10">
        <f t="shared" si="34"/>
        <v>4.5</v>
      </c>
      <c r="G295" s="4">
        <f t="shared" si="33"/>
        <v>214627.22875179531</v>
      </c>
      <c r="H295" s="42">
        <f t="shared" si="35"/>
        <v>8.0288686103367688</v>
      </c>
      <c r="I295" s="10">
        <f t="shared" si="36"/>
        <v>1.195811250364303</v>
      </c>
      <c r="J295" s="4">
        <f t="shared" si="37"/>
        <v>492.11285655221309</v>
      </c>
      <c r="K295" s="4">
        <f t="shared" si="38"/>
        <v>110.6319087613446</v>
      </c>
      <c r="L295" s="42">
        <f>Pressure!Q295</f>
        <v>0.13128843466522513</v>
      </c>
      <c r="M295" s="10">
        <f t="shared" si="32"/>
        <v>0.2358688977636211</v>
      </c>
      <c r="N295" s="10">
        <f t="shared" si="39"/>
        <v>2.5992897854448858</v>
      </c>
    </row>
    <row r="296" spans="3:14">
      <c r="C296" s="4">
        <f>Pressure!AB296*1000000</f>
        <v>5065012.2399024628</v>
      </c>
      <c r="D296" s="78">
        <f>Pressure!I296</f>
        <v>8.1256230789298584E-5</v>
      </c>
      <c r="E296" s="40">
        <f>Pressure!H296</f>
        <v>81.256230789298584</v>
      </c>
      <c r="F296" s="10">
        <f t="shared" si="34"/>
        <v>4.5</v>
      </c>
      <c r="G296" s="4">
        <f t="shared" si="33"/>
        <v>214644.57377915218</v>
      </c>
      <c r="H296" s="42">
        <f t="shared" si="35"/>
        <v>8.0293760093765325</v>
      </c>
      <c r="I296" s="10">
        <f t="shared" si="36"/>
        <v>1.1958185021265901</v>
      </c>
      <c r="J296" s="4">
        <f t="shared" si="37"/>
        <v>492.15561105018878</v>
      </c>
      <c r="K296" s="4">
        <f t="shared" si="38"/>
        <v>110.64152040155317</v>
      </c>
      <c r="L296" s="42">
        <f>Pressure!Q296</f>
        <v>0.13176774156752627</v>
      </c>
      <c r="M296" s="10">
        <f t="shared" ref="M296:M359" si="40">(J296+J295)/2*(L296-L295)</f>
        <v>0.23588333511959633</v>
      </c>
      <c r="N296" s="10">
        <f t="shared" si="39"/>
        <v>2.5992897854448858</v>
      </c>
    </row>
    <row r="297" spans="3:14">
      <c r="C297" s="4">
        <f>Pressure!AB297*1000000</f>
        <v>5065419.0115960445</v>
      </c>
      <c r="D297" s="78">
        <f>Pressure!I297</f>
        <v>8.1256230789298584E-5</v>
      </c>
      <c r="E297" s="40">
        <f>Pressure!H297</f>
        <v>81.256230789298584</v>
      </c>
      <c r="F297" s="10">
        <f t="shared" si="34"/>
        <v>4.5</v>
      </c>
      <c r="G297" s="4">
        <f t="shared" si="33"/>
        <v>214661.81190862923</v>
      </c>
      <c r="H297" s="42">
        <f t="shared" si="35"/>
        <v>8.0298802741115072</v>
      </c>
      <c r="I297" s="10">
        <f t="shared" si="36"/>
        <v>1.1958257080349701</v>
      </c>
      <c r="J297" s="4">
        <f t="shared" si="37"/>
        <v>492.19810205101965</v>
      </c>
      <c r="K297" s="4">
        <f t="shared" si="38"/>
        <v>110.65107280495923</v>
      </c>
      <c r="L297" s="42">
        <f>Pressure!Q297</f>
        <v>0.13224703611401256</v>
      </c>
      <c r="M297" s="10">
        <f t="shared" si="40"/>
        <v>0.23589768325147059</v>
      </c>
      <c r="N297" s="10">
        <f t="shared" si="39"/>
        <v>2.5992897854448858</v>
      </c>
    </row>
    <row r="298" spans="3:14">
      <c r="C298" s="4">
        <f>Pressure!AB298*1000000</f>
        <v>5065823.2606122345</v>
      </c>
      <c r="D298" s="78">
        <f>Pressure!I298</f>
        <v>8.1256230789298584E-5</v>
      </c>
      <c r="E298" s="40">
        <f>Pressure!H298</f>
        <v>81.256230789298584</v>
      </c>
      <c r="F298" s="10">
        <f t="shared" si="34"/>
        <v>4.5</v>
      </c>
      <c r="G298" s="4">
        <f t="shared" si="33"/>
        <v>214678.94313234024</v>
      </c>
      <c r="H298" s="42">
        <f t="shared" si="35"/>
        <v>8.0303814044450608</v>
      </c>
      <c r="I298" s="10">
        <f t="shared" si="36"/>
        <v>1.1958328681079575</v>
      </c>
      <c r="J298" s="4">
        <f t="shared" si="37"/>
        <v>492.2403295352666</v>
      </c>
      <c r="K298" s="4">
        <f t="shared" si="38"/>
        <v>110.66056596719271</v>
      </c>
      <c r="L298" s="42">
        <f>Pressure!Q298</f>
        <v>0.13272631838213797</v>
      </c>
      <c r="M298" s="10">
        <f t="shared" si="40"/>
        <v>0.23591194216024744</v>
      </c>
      <c r="N298" s="10">
        <f t="shared" si="39"/>
        <v>2.5992897854448858</v>
      </c>
    </row>
    <row r="299" spans="3:14">
      <c r="C299" s="4">
        <f>Pressure!AB299*1000000</f>
        <v>5066224.9867658913</v>
      </c>
      <c r="D299" s="78">
        <f>Pressure!I299</f>
        <v>8.1256230789298584E-5</v>
      </c>
      <c r="E299" s="40">
        <f>Pressure!H299</f>
        <v>81.256230789298584</v>
      </c>
      <c r="F299" s="10">
        <f t="shared" si="34"/>
        <v>4.5</v>
      </c>
      <c r="G299" s="4">
        <f t="shared" si="33"/>
        <v>214695.96744243929</v>
      </c>
      <c r="H299" s="42">
        <f t="shared" si="35"/>
        <v>8.0308794002809059</v>
      </c>
      <c r="I299" s="10">
        <f t="shared" si="36"/>
        <v>1.1958399823639412</v>
      </c>
      <c r="J299" s="4">
        <f t="shared" si="37"/>
        <v>492.28229348358968</v>
      </c>
      <c r="K299" s="4">
        <f t="shared" si="38"/>
        <v>110.66999988390577</v>
      </c>
      <c r="L299" s="42">
        <f>Pressure!Q299</f>
        <v>0.13320558844933766</v>
      </c>
      <c r="M299" s="10">
        <f t="shared" si="40"/>
        <v>0.23592611184693318</v>
      </c>
      <c r="N299" s="10">
        <f t="shared" si="39"/>
        <v>2.5992897854448858</v>
      </c>
    </row>
    <row r="300" spans="3:14">
      <c r="C300" s="4">
        <f>Pressure!AB300*1000000</f>
        <v>5066624.1898730127</v>
      </c>
      <c r="D300" s="78">
        <f>Pressure!I300</f>
        <v>8.1256230789298584E-5</v>
      </c>
      <c r="E300" s="40">
        <f>Pressure!H300</f>
        <v>81.256230789298584</v>
      </c>
      <c r="F300" s="10">
        <f t="shared" si="34"/>
        <v>4.5</v>
      </c>
      <c r="G300" s="4">
        <f t="shared" si="33"/>
        <v>214712.88483112879</v>
      </c>
      <c r="H300" s="42">
        <f t="shared" si="35"/>
        <v>8.0313742615233163</v>
      </c>
      <c r="I300" s="10">
        <f t="shared" si="36"/>
        <v>1.1958470508211898</v>
      </c>
      <c r="J300" s="4">
        <f t="shared" si="37"/>
        <v>492.32399387676861</v>
      </c>
      <c r="K300" s="4">
        <f t="shared" si="38"/>
        <v>110.67937455077754</v>
      </c>
      <c r="L300" s="42">
        <f>Pressure!Q300</f>
        <v>0.13368484639302808</v>
      </c>
      <c r="M300" s="10">
        <f t="shared" si="40"/>
        <v>0.23594019231248922</v>
      </c>
      <c r="N300" s="10">
        <f t="shared" si="39"/>
        <v>2.5992897854448858</v>
      </c>
    </row>
    <row r="301" spans="3:14">
      <c r="C301" s="4">
        <f>Pressure!AB301*1000000</f>
        <v>5067020.8697505938</v>
      </c>
      <c r="D301" s="78">
        <f>Pressure!I301</f>
        <v>8.1256230789298584E-5</v>
      </c>
      <c r="E301" s="40">
        <f>Pressure!H301</f>
        <v>81.256230789298584</v>
      </c>
      <c r="F301" s="10">
        <f t="shared" si="34"/>
        <v>4.5</v>
      </c>
      <c r="G301" s="4">
        <f t="shared" si="33"/>
        <v>214729.6952906533</v>
      </c>
      <c r="H301" s="42">
        <f t="shared" si="35"/>
        <v>8.0318659880769712</v>
      </c>
      <c r="I301" s="10">
        <f t="shared" si="36"/>
        <v>1.1958540734978467</v>
      </c>
      <c r="J301" s="4">
        <f t="shared" si="37"/>
        <v>492.36543069568648</v>
      </c>
      <c r="K301" s="4">
        <f t="shared" si="38"/>
        <v>110.6886899635103</v>
      </c>
      <c r="L301" s="42">
        <f>Pressure!Q301</f>
        <v>0.13416409229060708</v>
      </c>
      <c r="M301" s="10">
        <f t="shared" si="40"/>
        <v>0.2359541835578878</v>
      </c>
      <c r="N301" s="10">
        <f t="shared" si="39"/>
        <v>2.5992897854448858</v>
      </c>
    </row>
    <row r="302" spans="3:14">
      <c r="C302" s="4">
        <f>Pressure!AB302*1000000</f>
        <v>5067415.0262168171</v>
      </c>
      <c r="D302" s="78">
        <f>Pressure!I302</f>
        <v>8.1256230789298584E-5</v>
      </c>
      <c r="E302" s="40">
        <f>Pressure!H302</f>
        <v>81.256230789298584</v>
      </c>
      <c r="F302" s="10">
        <f t="shared" si="34"/>
        <v>4.5</v>
      </c>
      <c r="G302" s="4">
        <f t="shared" si="33"/>
        <v>214746.39881330787</v>
      </c>
      <c r="H302" s="42">
        <f t="shared" si="35"/>
        <v>8.0323545798471834</v>
      </c>
      <c r="I302" s="10">
        <f t="shared" si="36"/>
        <v>1.1958610504119358</v>
      </c>
      <c r="J302" s="4">
        <f t="shared" si="37"/>
        <v>492.40660392135095</v>
      </c>
      <c r="K302" s="4">
        <f t="shared" si="38"/>
        <v>110.69794611783439</v>
      </c>
      <c r="L302" s="42">
        <f>Pressure!Q302</f>
        <v>0.1346433262194541</v>
      </c>
      <c r="M302" s="10">
        <f t="shared" si="40"/>
        <v>0.23596808558409951</v>
      </c>
      <c r="N302" s="10">
        <f t="shared" si="39"/>
        <v>2.5992897854448858</v>
      </c>
    </row>
    <row r="303" spans="3:14">
      <c r="C303" s="4">
        <f>Pressure!AB303*1000000</f>
        <v>5067806.6590909697</v>
      </c>
      <c r="D303" s="78">
        <f>Pressure!I303</f>
        <v>8.1256230789298584E-5</v>
      </c>
      <c r="E303" s="40">
        <f>Pressure!H303</f>
        <v>81.256230789298584</v>
      </c>
      <c r="F303" s="10">
        <f t="shared" si="34"/>
        <v>4.5</v>
      </c>
      <c r="G303" s="4">
        <f t="shared" si="33"/>
        <v>214762.9953914342</v>
      </c>
      <c r="H303" s="42">
        <f t="shared" si="35"/>
        <v>8.0328400367397794</v>
      </c>
      <c r="I303" s="10">
        <f t="shared" si="36"/>
        <v>1.1958679815813587</v>
      </c>
      <c r="J303" s="4">
        <f t="shared" si="37"/>
        <v>492.44751353488493</v>
      </c>
      <c r="K303" s="4">
        <f t="shared" si="38"/>
        <v>110.70714300950608</v>
      </c>
      <c r="L303" s="42">
        <f>Pressure!Q303</f>
        <v>0.13512254825693024</v>
      </c>
      <c r="M303" s="10">
        <f t="shared" si="40"/>
        <v>0.2359818983920689</v>
      </c>
      <c r="N303" s="10">
        <f t="shared" si="39"/>
        <v>2.5992897854448858</v>
      </c>
    </row>
    <row r="304" spans="3:14">
      <c r="C304" s="4">
        <f>Pressure!AB304*1000000</f>
        <v>5068195.7681934694</v>
      </c>
      <c r="D304" s="78">
        <f>Pressure!I304</f>
        <v>8.1256230789298584E-5</v>
      </c>
      <c r="E304" s="40">
        <f>Pressure!H304</f>
        <v>81.256230789298584</v>
      </c>
      <c r="F304" s="10">
        <f t="shared" si="34"/>
        <v>4.5</v>
      </c>
      <c r="G304" s="4">
        <f t="shared" si="33"/>
        <v>214779.485017422</v>
      </c>
      <c r="H304" s="42">
        <f t="shared" si="35"/>
        <v>8.0333223586611702</v>
      </c>
      <c r="I304" s="10">
        <f t="shared" si="36"/>
        <v>1.1958748670238961</v>
      </c>
      <c r="J304" s="4">
        <f t="shared" si="37"/>
        <v>492.48815951752954</v>
      </c>
      <c r="K304" s="4">
        <f t="shared" si="38"/>
        <v>110.71628063430816</v>
      </c>
      <c r="L304" s="42">
        <f>Pressure!Q304</f>
        <v>0.13560175848037842</v>
      </c>
      <c r="M304" s="10">
        <f t="shared" si="40"/>
        <v>0.23599562198276766</v>
      </c>
      <c r="N304" s="10">
        <f t="shared" si="39"/>
        <v>2.5992897854448858</v>
      </c>
    </row>
    <row r="305" spans="3:14">
      <c r="C305" s="4">
        <f>Pressure!AB305*1000000</f>
        <v>5068582.3533453858</v>
      </c>
      <c r="D305" s="78">
        <f>Pressure!I305</f>
        <v>8.1256230789298584E-5</v>
      </c>
      <c r="E305" s="40">
        <f>Pressure!H305</f>
        <v>81.256230789298584</v>
      </c>
      <c r="F305" s="10">
        <f t="shared" si="34"/>
        <v>4.5</v>
      </c>
      <c r="G305" s="4">
        <f t="shared" si="33"/>
        <v>214795.86768368859</v>
      </c>
      <c r="H305" s="42">
        <f t="shared" si="35"/>
        <v>8.0338015455177221</v>
      </c>
      <c r="I305" s="10">
        <f t="shared" si="36"/>
        <v>1.1958817067571987</v>
      </c>
      <c r="J305" s="4">
        <f t="shared" si="37"/>
        <v>492.52854185059357</v>
      </c>
      <c r="K305" s="4">
        <f t="shared" si="38"/>
        <v>110.72535898803866</v>
      </c>
      <c r="L305" s="42">
        <f>Pressure!Q305</f>
        <v>0.13608095696712347</v>
      </c>
      <c r="M305" s="10">
        <f t="shared" si="40"/>
        <v>0.23600925635710132</v>
      </c>
      <c r="N305" s="10">
        <f t="shared" si="39"/>
        <v>2.5992897854448858</v>
      </c>
    </row>
    <row r="306" spans="3:14">
      <c r="C306" s="4">
        <f>Pressure!AB306*1000000</f>
        <v>5068966.4143692805</v>
      </c>
      <c r="D306" s="78">
        <f>Pressure!I306</f>
        <v>8.1256230789298584E-5</v>
      </c>
      <c r="E306" s="40">
        <f>Pressure!H306</f>
        <v>81.256230789298584</v>
      </c>
      <c r="F306" s="10">
        <f t="shared" si="34"/>
        <v>4.5</v>
      </c>
      <c r="G306" s="4">
        <f t="shared" si="33"/>
        <v>214812.14338271445</v>
      </c>
      <c r="H306" s="42">
        <f t="shared" si="35"/>
        <v>8.0342775972168052</v>
      </c>
      <c r="I306" s="10">
        <f t="shared" si="36"/>
        <v>1.1958885007988034</v>
      </c>
      <c r="J306" s="4">
        <f t="shared" si="37"/>
        <v>492.56866051554226</v>
      </c>
      <c r="K306" s="4">
        <f t="shared" si="38"/>
        <v>110.73437806653079</v>
      </c>
      <c r="L306" s="42">
        <f>Pressure!Q306</f>
        <v>0.13656014379447226</v>
      </c>
      <c r="M306" s="10">
        <f t="shared" si="40"/>
        <v>0.23602280151600036</v>
      </c>
      <c r="N306" s="10">
        <f t="shared" si="39"/>
        <v>2.5992897854448858</v>
      </c>
    </row>
    <row r="307" spans="3:14">
      <c r="C307" s="4">
        <f>Pressure!AB307*1000000</f>
        <v>5069347.9510889621</v>
      </c>
      <c r="D307" s="78">
        <f>Pressure!I307</f>
        <v>8.1256230789298584E-5</v>
      </c>
      <c r="E307" s="40">
        <f>Pressure!H307</f>
        <v>81.256230789298584</v>
      </c>
      <c r="F307" s="10">
        <f t="shared" si="34"/>
        <v>4.5</v>
      </c>
      <c r="G307" s="4">
        <f t="shared" si="33"/>
        <v>214828.31210703304</v>
      </c>
      <c r="H307" s="42">
        <f t="shared" si="35"/>
        <v>8.034750513666518</v>
      </c>
      <c r="I307" s="10">
        <f t="shared" si="36"/>
        <v>1.195895249166127</v>
      </c>
      <c r="J307" s="4">
        <f t="shared" si="37"/>
        <v>492.60851549397063</v>
      </c>
      <c r="K307" s="4">
        <f t="shared" si="38"/>
        <v>110.74333786564692</v>
      </c>
      <c r="L307" s="42">
        <f>Pressure!Q307</f>
        <v>0.13703931903971386</v>
      </c>
      <c r="M307" s="10">
        <f t="shared" si="40"/>
        <v>0.23603625746039419</v>
      </c>
      <c r="N307" s="10">
        <f t="shared" si="39"/>
        <v>2.5992897854448858</v>
      </c>
    </row>
    <row r="308" spans="3:14">
      <c r="C308" s="4">
        <f>Pressure!AB308*1000000</f>
        <v>5069726.9633287378</v>
      </c>
      <c r="D308" s="78">
        <f>Pressure!I308</f>
        <v>8.1256230789298584E-5</v>
      </c>
      <c r="E308" s="40">
        <f>Pressure!H308</f>
        <v>81.256230789298584</v>
      </c>
      <c r="F308" s="10">
        <f t="shared" si="34"/>
        <v>4.5</v>
      </c>
      <c r="G308" s="4">
        <f t="shared" si="33"/>
        <v>214844.37384919878</v>
      </c>
      <c r="H308" s="42">
        <f t="shared" si="35"/>
        <v>8.0352202947747138</v>
      </c>
      <c r="I308" s="10">
        <f t="shared" si="36"/>
        <v>1.1959019518764558</v>
      </c>
      <c r="J308" s="4">
        <f t="shared" si="37"/>
        <v>492.64810676752603</v>
      </c>
      <c r="K308" s="4">
        <f t="shared" si="38"/>
        <v>110.75223838126119</v>
      </c>
      <c r="L308" s="42">
        <f>Pressure!Q308</f>
        <v>0.13751848278011961</v>
      </c>
      <c r="M308" s="10">
        <f t="shared" si="40"/>
        <v>0.2360496241911727</v>
      </c>
      <c r="N308" s="10">
        <f t="shared" si="39"/>
        <v>2.5992897854448858</v>
      </c>
    </row>
    <row r="309" spans="3:14">
      <c r="C309" s="4">
        <f>Pressure!AB309*1000000</f>
        <v>5070103.4509144481</v>
      </c>
      <c r="D309" s="78">
        <f>Pressure!I309</f>
        <v>8.1256230789298584E-5</v>
      </c>
      <c r="E309" s="40">
        <f>Pressure!H309</f>
        <v>81.256230789298584</v>
      </c>
      <c r="F309" s="10">
        <f t="shared" si="34"/>
        <v>4.5</v>
      </c>
      <c r="G309" s="4">
        <f t="shared" si="33"/>
        <v>214860.32860183122</v>
      </c>
      <c r="H309" s="42">
        <f t="shared" si="35"/>
        <v>8.0356869404503239</v>
      </c>
      <c r="I309" s="10">
        <f t="shared" si="36"/>
        <v>1.1959086089469615</v>
      </c>
      <c r="J309" s="4">
        <f t="shared" si="37"/>
        <v>492.68743431801602</v>
      </c>
      <c r="K309" s="4">
        <f t="shared" si="38"/>
        <v>110.76107960928375</v>
      </c>
      <c r="L309" s="42">
        <f>Pressure!Q309</f>
        <v>0.13799763509294324</v>
      </c>
      <c r="M309" s="10">
        <f t="shared" si="40"/>
        <v>0.23606290170923439</v>
      </c>
      <c r="N309" s="10">
        <f t="shared" si="39"/>
        <v>2.5992897854448858</v>
      </c>
    </row>
    <row r="310" spans="3:14">
      <c r="C310" s="4">
        <f>Pressure!AB310*1000000</f>
        <v>5070477.4136726847</v>
      </c>
      <c r="D310" s="78">
        <f>Pressure!I310</f>
        <v>8.1256230789298584E-5</v>
      </c>
      <c r="E310" s="40">
        <f>Pressure!H310</f>
        <v>81.256230789298584</v>
      </c>
      <c r="F310" s="10">
        <f t="shared" si="34"/>
        <v>4.5</v>
      </c>
      <c r="G310" s="4">
        <f t="shared" si="33"/>
        <v>214876.17635758166</v>
      </c>
      <c r="H310" s="42">
        <f t="shared" si="35"/>
        <v>8.0361504506023653</v>
      </c>
      <c r="I310" s="10">
        <f t="shared" si="36"/>
        <v>1.1959152203946888</v>
      </c>
      <c r="J310" s="4">
        <f t="shared" si="37"/>
        <v>492.72649812732635</v>
      </c>
      <c r="K310" s="4">
        <f t="shared" si="38"/>
        <v>110.76986154564236</v>
      </c>
      <c r="L310" s="42">
        <f>Pressure!Q310</f>
        <v>0.13847677605542111</v>
      </c>
      <c r="M310" s="10">
        <f t="shared" si="40"/>
        <v>0.23607609001547922</v>
      </c>
      <c r="N310" s="10">
        <f t="shared" si="39"/>
        <v>2.5992897854448858</v>
      </c>
    </row>
    <row r="311" spans="3:14">
      <c r="C311" s="4">
        <f>Pressure!AB311*1000000</f>
        <v>5070848.8514316669</v>
      </c>
      <c r="D311" s="78">
        <f>Pressure!I311</f>
        <v>8.1256230789298584E-5</v>
      </c>
      <c r="E311" s="40">
        <f>Pressure!H311</f>
        <v>81.256230789298584</v>
      </c>
      <c r="F311" s="10">
        <f t="shared" si="34"/>
        <v>4.5</v>
      </c>
      <c r="G311" s="4">
        <f t="shared" si="33"/>
        <v>214891.9171091704</v>
      </c>
      <c r="H311" s="42">
        <f t="shared" si="35"/>
        <v>8.0366108251410289</v>
      </c>
      <c r="I311" s="10">
        <f t="shared" si="36"/>
        <v>1.1959217862365712</v>
      </c>
      <c r="J311" s="4">
        <f t="shared" si="37"/>
        <v>492.76529817751316</v>
      </c>
      <c r="K311" s="4">
        <f t="shared" si="38"/>
        <v>110.77858418630304</v>
      </c>
      <c r="L311" s="42">
        <f>Pressure!Q311</f>
        <v>0.13895590574477215</v>
      </c>
      <c r="M311" s="10">
        <f t="shared" si="40"/>
        <v>0.23608918911076968</v>
      </c>
      <c r="N311" s="10">
        <f t="shared" si="39"/>
        <v>2.5992897854448858</v>
      </c>
    </row>
    <row r="312" spans="3:14">
      <c r="C312" s="4">
        <f>Pressure!AB312*1000000</f>
        <v>5071217.7640201692</v>
      </c>
      <c r="D312" s="78">
        <f>Pressure!I312</f>
        <v>8.1256230789298584E-5</v>
      </c>
      <c r="E312" s="40">
        <f>Pressure!H312</f>
        <v>81.256230789298584</v>
      </c>
      <c r="F312" s="10">
        <f t="shared" si="34"/>
        <v>4.5</v>
      </c>
      <c r="G312" s="4">
        <f t="shared" si="33"/>
        <v>214907.55084934126</v>
      </c>
      <c r="H312" s="42">
        <f t="shared" si="35"/>
        <v>8.0370680639763652</v>
      </c>
      <c r="I312" s="10">
        <f t="shared" si="36"/>
        <v>1.1959283064894108</v>
      </c>
      <c r="J312" s="4">
        <f t="shared" si="37"/>
        <v>492.80383445069026</v>
      </c>
      <c r="K312" s="4">
        <f t="shared" si="38"/>
        <v>110.78724752724479</v>
      </c>
      <c r="L312" s="42">
        <f>Pressure!Q312</f>
        <v>0.13943502423819812</v>
      </c>
      <c r="M312" s="10">
        <f t="shared" si="40"/>
        <v>0.23610219899598112</v>
      </c>
      <c r="N312" s="10">
        <f t="shared" si="39"/>
        <v>2.5992897854448858</v>
      </c>
    </row>
    <row r="313" spans="3:14">
      <c r="C313" s="4">
        <f>Pressure!AB313*1000000</f>
        <v>5071584.1512680054</v>
      </c>
      <c r="D313" s="78">
        <f>Pressure!I313</f>
        <v>8.1256230789298584E-5</v>
      </c>
      <c r="E313" s="40">
        <f>Pressure!H313</f>
        <v>81.256230789298584</v>
      </c>
      <c r="F313" s="10">
        <f t="shared" si="34"/>
        <v>4.5</v>
      </c>
      <c r="G313" s="4">
        <f t="shared" si="33"/>
        <v>214923.0775708821</v>
      </c>
      <c r="H313" s="42">
        <f t="shared" si="35"/>
        <v>8.0375221670188708</v>
      </c>
      <c r="I313" s="10">
        <f t="shared" si="36"/>
        <v>1.1959347811698886</v>
      </c>
      <c r="J313" s="4">
        <f t="shared" si="37"/>
        <v>492.84210692908005</v>
      </c>
      <c r="K313" s="4">
        <f t="shared" si="38"/>
        <v>110.79585156447104</v>
      </c>
      <c r="L313" s="42">
        <f>Pressure!Q313</f>
        <v>0.13991413161288371</v>
      </c>
      <c r="M313" s="10">
        <f t="shared" si="40"/>
        <v>0.23611511967198656</v>
      </c>
      <c r="N313" s="10">
        <f t="shared" si="39"/>
        <v>2.5992897854448858</v>
      </c>
    </row>
    <row r="314" spans="3:14">
      <c r="C314" s="4">
        <f>Pressure!AB314*1000000</f>
        <v>5071948.0130065829</v>
      </c>
      <c r="D314" s="78">
        <f>Pressure!I314</f>
        <v>8.1256230789298584E-5</v>
      </c>
      <c r="E314" s="40">
        <f>Pressure!H314</f>
        <v>81.256230789298584</v>
      </c>
      <c r="F314" s="10">
        <f t="shared" si="34"/>
        <v>4.5</v>
      </c>
      <c r="G314" s="4">
        <f t="shared" si="33"/>
        <v>214938.49726664834</v>
      </c>
      <c r="H314" s="42">
        <f t="shared" si="35"/>
        <v>8.0379731341801737</v>
      </c>
      <c r="I314" s="10">
        <f t="shared" si="36"/>
        <v>1.1959412102945735</v>
      </c>
      <c r="J314" s="4">
        <f t="shared" si="37"/>
        <v>492.88011559507174</v>
      </c>
      <c r="K314" s="4">
        <f t="shared" si="38"/>
        <v>110.80439629402269</v>
      </c>
      <c r="L314" s="42">
        <f>Pressure!Q314</f>
        <v>0.1403932279459966</v>
      </c>
      <c r="M314" s="10">
        <f t="shared" si="40"/>
        <v>0.23612795113960111</v>
      </c>
      <c r="N314" s="10">
        <f t="shared" si="39"/>
        <v>2.5992897854448858</v>
      </c>
    </row>
    <row r="315" spans="3:14">
      <c r="C315" s="4">
        <f>Pressure!AB315*1000000</f>
        <v>5072309.3490679301</v>
      </c>
      <c r="D315" s="78">
        <f>Pressure!I315</f>
        <v>8.1256230789298584E-5</v>
      </c>
      <c r="E315" s="40">
        <f>Pressure!H315</f>
        <v>81.256230789298584</v>
      </c>
      <c r="F315" s="10">
        <f t="shared" si="34"/>
        <v>4.5</v>
      </c>
      <c r="G315" s="4">
        <f t="shared" si="33"/>
        <v>214953.80992952167</v>
      </c>
      <c r="H315" s="42">
        <f t="shared" si="35"/>
        <v>8.0384209653718415</v>
      </c>
      <c r="I315" s="10">
        <f t="shared" si="36"/>
        <v>1.1959475938799049</v>
      </c>
      <c r="J315" s="4">
        <f t="shared" si="37"/>
        <v>492.91786043111898</v>
      </c>
      <c r="K315" s="4">
        <f t="shared" si="38"/>
        <v>110.81288171195517</v>
      </c>
      <c r="L315" s="42">
        <f>Pressure!Q315</f>
        <v>0.14087231331468766</v>
      </c>
      <c r="M315" s="10">
        <f t="shared" si="40"/>
        <v>0.23614069339970806</v>
      </c>
      <c r="N315" s="10">
        <f t="shared" si="39"/>
        <v>2.5992897854448858</v>
      </c>
    </row>
    <row r="316" spans="3:14">
      <c r="C316" s="4">
        <f>Pressure!AB316*1000000</f>
        <v>5072668.1592853107</v>
      </c>
      <c r="D316" s="78">
        <f>Pressure!I316</f>
        <v>8.1256230789298584E-5</v>
      </c>
      <c r="E316" s="40">
        <f>Pressure!H316</f>
        <v>81.256230789298584</v>
      </c>
      <c r="F316" s="10">
        <f t="shared" si="34"/>
        <v>4.5</v>
      </c>
      <c r="G316" s="4">
        <f t="shared" si="33"/>
        <v>214969.01555243615</v>
      </c>
      <c r="H316" s="42">
        <f t="shared" si="35"/>
        <v>8.0388656605061328</v>
      </c>
      <c r="I316" s="10">
        <f t="shared" si="36"/>
        <v>1.1959539319422048</v>
      </c>
      <c r="J316" s="4">
        <f t="shared" si="37"/>
        <v>492.95534141980471</v>
      </c>
      <c r="K316" s="4">
        <f t="shared" si="38"/>
        <v>110.82130781435293</v>
      </c>
      <c r="L316" s="42">
        <f>Pressure!Q316</f>
        <v>0.14135138779609102</v>
      </c>
      <c r="M316" s="10">
        <f t="shared" si="40"/>
        <v>0.23615334645309949</v>
      </c>
      <c r="N316" s="10">
        <f t="shared" si="39"/>
        <v>2.5992897854448858</v>
      </c>
    </row>
    <row r="317" spans="3:14">
      <c r="C317" s="4">
        <f>Pressure!AB317*1000000</f>
        <v>5073024.4434930235</v>
      </c>
      <c r="D317" s="78">
        <f>Pressure!I317</f>
        <v>8.1256230789298584E-5</v>
      </c>
      <c r="E317" s="40">
        <f>Pressure!H317</f>
        <v>81.256230789298584</v>
      </c>
      <c r="F317" s="10">
        <f t="shared" si="34"/>
        <v>4.5</v>
      </c>
      <c r="G317" s="4">
        <f t="shared" si="33"/>
        <v>214984.11412836975</v>
      </c>
      <c r="H317" s="42">
        <f t="shared" si="35"/>
        <v>8.0393072194957433</v>
      </c>
      <c r="I317" s="10">
        <f t="shared" si="36"/>
        <v>1.1959602244976733</v>
      </c>
      <c r="J317" s="4">
        <f t="shared" si="37"/>
        <v>492.99255854382005</v>
      </c>
      <c r="K317" s="4">
        <f t="shared" si="38"/>
        <v>110.82967459732477</v>
      </c>
      <c r="L317" s="42">
        <f>Pressure!Q317</f>
        <v>0.14183045146732423</v>
      </c>
      <c r="M317" s="10">
        <f t="shared" si="40"/>
        <v>0.23616591030062373</v>
      </c>
      <c r="N317" s="10">
        <f t="shared" si="39"/>
        <v>2.5992897854448858</v>
      </c>
    </row>
    <row r="318" spans="3:14">
      <c r="C318" s="4">
        <f>Pressure!AB318*1000000</f>
        <v>5073378.2015266214</v>
      </c>
      <c r="D318" s="78">
        <f>Pressure!I318</f>
        <v>8.1256230789298584E-5</v>
      </c>
      <c r="E318" s="40">
        <f>Pressure!H318</f>
        <v>81.256230789298584</v>
      </c>
      <c r="F318" s="10">
        <f t="shared" si="34"/>
        <v>4.5</v>
      </c>
      <c r="G318" s="4">
        <f t="shared" si="33"/>
        <v>214999.10565035351</v>
      </c>
      <c r="H318" s="42">
        <f t="shared" si="35"/>
        <v>8.0397456422540863</v>
      </c>
      <c r="I318" s="10">
        <f t="shared" si="36"/>
        <v>1.195966471562393</v>
      </c>
      <c r="J318" s="4">
        <f t="shared" si="37"/>
        <v>493.02951178598687</v>
      </c>
      <c r="K318" s="4">
        <f t="shared" si="38"/>
        <v>110.83798205700887</v>
      </c>
      <c r="L318" s="42">
        <f>Pressure!Q318</f>
        <v>0.14230950440548834</v>
      </c>
      <c r="M318" s="10">
        <f t="shared" si="40"/>
        <v>0.23617838494307611</v>
      </c>
      <c r="N318" s="10">
        <f t="shared" si="39"/>
        <v>2.5992897854448858</v>
      </c>
    </row>
    <row r="319" spans="3:14">
      <c r="C319" s="4">
        <f>Pressure!AB319*1000000</f>
        <v>5073729.4332223628</v>
      </c>
      <c r="D319" s="78">
        <f>Pressure!I319</f>
        <v>8.1256230789298584E-5</v>
      </c>
      <c r="E319" s="40">
        <f>Pressure!H319</f>
        <v>81.256230789298584</v>
      </c>
      <c r="F319" s="10">
        <f t="shared" si="34"/>
        <v>4.5</v>
      </c>
      <c r="G319" s="4">
        <f t="shared" si="33"/>
        <v>215013.99011144845</v>
      </c>
      <c r="H319" s="42">
        <f t="shared" si="35"/>
        <v>8.0401809286946282</v>
      </c>
      <c r="I319" s="10">
        <f t="shared" si="36"/>
        <v>1.1959726731523193</v>
      </c>
      <c r="J319" s="4">
        <f t="shared" si="37"/>
        <v>493.06620112920081</v>
      </c>
      <c r="K319" s="4">
        <f t="shared" si="38"/>
        <v>110.84623018956</v>
      </c>
      <c r="L319" s="42">
        <f>Pressure!Q319</f>
        <v>0.14278854668766808</v>
      </c>
      <c r="M319" s="10">
        <f t="shared" si="40"/>
        <v>0.23619077038127309</v>
      </c>
      <c r="N319" s="10">
        <f t="shared" si="39"/>
        <v>2.5992897854448858</v>
      </c>
    </row>
    <row r="320" spans="3:14">
      <c r="C320" s="4">
        <f>Pressure!AB320*1000000</f>
        <v>5074078.1384180039</v>
      </c>
      <c r="D320" s="78">
        <f>Pressure!I320</f>
        <v>8.1256230789298584E-5</v>
      </c>
      <c r="E320" s="40">
        <f>Pressure!H320</f>
        <v>81.256230789298584</v>
      </c>
      <c r="F320" s="10">
        <f t="shared" si="34"/>
        <v>4.5</v>
      </c>
      <c r="G320" s="4">
        <f t="shared" si="33"/>
        <v>215028.76750477898</v>
      </c>
      <c r="H320" s="42">
        <f t="shared" si="35"/>
        <v>8.0406130787318375</v>
      </c>
      <c r="I320" s="10">
        <f t="shared" si="36"/>
        <v>1.1959788292832947</v>
      </c>
      <c r="J320" s="4">
        <f t="shared" si="37"/>
        <v>493.10262655651428</v>
      </c>
      <c r="K320" s="4">
        <f t="shared" si="38"/>
        <v>110.85441899116817</v>
      </c>
      <c r="L320" s="42">
        <f>Pressure!Q320</f>
        <v>0.1432675783909319</v>
      </c>
      <c r="M320" s="10">
        <f t="shared" si="40"/>
        <v>0.23620306661598978</v>
      </c>
      <c r="N320" s="10">
        <f t="shared" si="39"/>
        <v>2.5992897854448858</v>
      </c>
    </row>
    <row r="321" spans="3:14">
      <c r="C321" s="4">
        <f>Pressure!AB321*1000000</f>
        <v>5074424.3169520758</v>
      </c>
      <c r="D321" s="78">
        <f>Pressure!I321</f>
        <v>8.1256230789298584E-5</v>
      </c>
      <c r="E321" s="40">
        <f>Pressure!H321</f>
        <v>81.256230789298584</v>
      </c>
      <c r="F321" s="10">
        <f t="shared" si="34"/>
        <v>4.5</v>
      </c>
      <c r="G321" s="4">
        <f t="shared" si="33"/>
        <v>215043.43782350238</v>
      </c>
      <c r="H321" s="42">
        <f t="shared" si="35"/>
        <v>8.0410420922803052</v>
      </c>
      <c r="I321" s="10">
        <f t="shared" si="36"/>
        <v>1.1959849399710361</v>
      </c>
      <c r="J321" s="4">
        <f t="shared" si="37"/>
        <v>493.13878805106015</v>
      </c>
      <c r="K321" s="4">
        <f t="shared" si="38"/>
        <v>110.86254845804149</v>
      </c>
      <c r="L321" s="42">
        <f>Pressure!Q321</f>
        <v>0.14374659959233221</v>
      </c>
      <c r="M321" s="10">
        <f t="shared" si="40"/>
        <v>0.23621527364803038</v>
      </c>
      <c r="N321" s="10">
        <f t="shared" si="39"/>
        <v>2.5992897854448858</v>
      </c>
    </row>
    <row r="322" spans="3:14">
      <c r="C322" s="4">
        <f>Pressure!AB322*1000000</f>
        <v>5074767.9686643509</v>
      </c>
      <c r="D322" s="78">
        <f>Pressure!I322</f>
        <v>8.1256230789298584E-5</v>
      </c>
      <c r="E322" s="40">
        <f>Pressure!H322</f>
        <v>81.256230789298584</v>
      </c>
      <c r="F322" s="10">
        <f t="shared" si="34"/>
        <v>4.5</v>
      </c>
      <c r="G322" s="4">
        <f t="shared" si="33"/>
        <v>215058.00106082857</v>
      </c>
      <c r="H322" s="42">
        <f t="shared" si="35"/>
        <v>8.0414679692553328</v>
      </c>
      <c r="I322" s="10">
        <f t="shared" si="36"/>
        <v>1.1959910052311427</v>
      </c>
      <c r="J322" s="4">
        <f t="shared" si="37"/>
        <v>493.1746855961012</v>
      </c>
      <c r="K322" s="4">
        <f t="shared" si="38"/>
        <v>110.87061858641725</v>
      </c>
      <c r="L322" s="42">
        <f>Pressure!Q322</f>
        <v>0.14422561036890538</v>
      </c>
      <c r="M322" s="10">
        <f t="shared" si="40"/>
        <v>0.23622739147815322</v>
      </c>
      <c r="N322" s="10">
        <f t="shared" si="39"/>
        <v>2.5992897854448858</v>
      </c>
    </row>
    <row r="323" spans="3:14">
      <c r="C323" s="4">
        <f>Pressure!AB323*1000000</f>
        <v>5075109.0933956187</v>
      </c>
      <c r="D323" s="78">
        <f>Pressure!I323</f>
        <v>8.1256230789298584E-5</v>
      </c>
      <c r="E323" s="40">
        <f>Pressure!H323</f>
        <v>81.256230789298584</v>
      </c>
      <c r="F323" s="10">
        <f t="shared" si="34"/>
        <v>4.5</v>
      </c>
      <c r="G323" s="4">
        <f t="shared" si="33"/>
        <v>215072.45721001053</v>
      </c>
      <c r="H323" s="42">
        <f t="shared" si="35"/>
        <v>8.0418907095726375</v>
      </c>
      <c r="I323" s="10">
        <f t="shared" si="36"/>
        <v>1.1959970250790926</v>
      </c>
      <c r="J323" s="4">
        <f t="shared" si="37"/>
        <v>493.21031917500659</v>
      </c>
      <c r="K323" s="4">
        <f t="shared" si="38"/>
        <v>110.87862937255667</v>
      </c>
      <c r="L323" s="42">
        <f>Pressure!Q323</f>
        <v>0.14470461079767194</v>
      </c>
      <c r="M323" s="10">
        <f t="shared" si="40"/>
        <v>0.23623942010713161</v>
      </c>
      <c r="N323" s="10">
        <f t="shared" si="39"/>
        <v>2.5992897854448858</v>
      </c>
    </row>
    <row r="324" spans="3:14">
      <c r="C324" s="4">
        <f>Pressure!AB324*1000000</f>
        <v>5075447.690987736</v>
      </c>
      <c r="D324" s="78">
        <f>Pressure!I324</f>
        <v>8.1256230789298584E-5</v>
      </c>
      <c r="E324" s="40">
        <f>Pressure!H324</f>
        <v>81.256230789298584</v>
      </c>
      <c r="F324" s="10">
        <f t="shared" si="34"/>
        <v>4.5</v>
      </c>
      <c r="G324" s="4">
        <f t="shared" si="33"/>
        <v>215086.80626434649</v>
      </c>
      <c r="H324" s="42">
        <f t="shared" si="35"/>
        <v>8.0423103131484304</v>
      </c>
      <c r="I324" s="10">
        <f t="shared" si="36"/>
        <v>1.1960029995302439</v>
      </c>
      <c r="J324" s="4">
        <f t="shared" si="37"/>
        <v>493.24568877125671</v>
      </c>
      <c r="K324" s="4">
        <f t="shared" si="38"/>
        <v>110.88658081274599</v>
      </c>
      <c r="L324" s="42">
        <f>Pressure!Q324</f>
        <v>0.14518360095563668</v>
      </c>
      <c r="M324" s="10">
        <f t="shared" si="40"/>
        <v>0.23625135953572229</v>
      </c>
      <c r="N324" s="10">
        <f t="shared" si="39"/>
        <v>2.5992897854448858</v>
      </c>
    </row>
    <row r="325" spans="3:14">
      <c r="C325" s="4">
        <f>Pressure!AB325*1000000</f>
        <v>5075783.7612835728</v>
      </c>
      <c r="D325" s="78">
        <f>Pressure!I325</f>
        <v>8.1256230789298584E-5</v>
      </c>
      <c r="E325" s="40">
        <f>Pressure!H325</f>
        <v>81.256230789298584</v>
      </c>
      <c r="F325" s="10">
        <f t="shared" si="34"/>
        <v>4.5</v>
      </c>
      <c r="G325" s="4">
        <f t="shared" si="33"/>
        <v>215101.04821717762</v>
      </c>
      <c r="H325" s="42">
        <f t="shared" si="35"/>
        <v>8.0427267798993238</v>
      </c>
      <c r="I325" s="10">
        <f t="shared" si="36"/>
        <v>1.1960089285998334</v>
      </c>
      <c r="J325" s="4">
        <f t="shared" si="37"/>
        <v>493.28079436843802</v>
      </c>
      <c r="K325" s="4">
        <f t="shared" si="38"/>
        <v>110.89447290329527</v>
      </c>
      <c r="L325" s="42">
        <f>Pressure!Q325</f>
        <v>0.14566258091978876</v>
      </c>
      <c r="M325" s="10">
        <f t="shared" si="40"/>
        <v>0.23626320976466525</v>
      </c>
      <c r="N325" s="10">
        <f t="shared" si="39"/>
        <v>2.5992897854448858</v>
      </c>
    </row>
    <row r="326" spans="3:14">
      <c r="C326" s="4">
        <f>Pressure!AB326*1000000</f>
        <v>5076117.3041272247</v>
      </c>
      <c r="D326" s="78">
        <f>Pressure!I326</f>
        <v>8.1256230789298584E-5</v>
      </c>
      <c r="E326" s="40">
        <f>Pressure!H326</f>
        <v>81.256230789298584</v>
      </c>
      <c r="F326" s="10">
        <f t="shared" si="34"/>
        <v>4.5</v>
      </c>
      <c r="G326" s="4">
        <f t="shared" si="33"/>
        <v>215115.183061897</v>
      </c>
      <c r="H326" s="42">
        <f t="shared" si="35"/>
        <v>8.0431401097426303</v>
      </c>
      <c r="I326" s="10">
        <f t="shared" si="36"/>
        <v>1.1960148123029803</v>
      </c>
      <c r="J326" s="4">
        <f t="shared" si="37"/>
        <v>493.31563595026472</v>
      </c>
      <c r="K326" s="4">
        <f t="shared" si="38"/>
        <v>110.9023056405433</v>
      </c>
      <c r="L326" s="42">
        <f>Pressure!Q326</f>
        <v>0.14614155076710186</v>
      </c>
      <c r="M326" s="10">
        <f t="shared" si="40"/>
        <v>0.23627497079470139</v>
      </c>
      <c r="N326" s="10">
        <f t="shared" si="39"/>
        <v>2.5992897854448858</v>
      </c>
    </row>
    <row r="327" spans="3:14">
      <c r="C327" s="4">
        <f>Pressure!AB327*1000000</f>
        <v>5076448.319363744</v>
      </c>
      <c r="D327" s="78">
        <f>Pressure!I327</f>
        <v>8.1256230789298584E-5</v>
      </c>
      <c r="E327" s="40">
        <f>Pressure!H327</f>
        <v>81.256230789298584</v>
      </c>
      <c r="F327" s="10">
        <f t="shared" si="34"/>
        <v>4.5</v>
      </c>
      <c r="G327" s="4">
        <f t="shared" si="33"/>
        <v>215129.21079193827</v>
      </c>
      <c r="H327" s="42">
        <f t="shared" si="35"/>
        <v>8.0435503025960049</v>
      </c>
      <c r="I327" s="10">
        <f t="shared" si="36"/>
        <v>1.1960206506546827</v>
      </c>
      <c r="J327" s="4">
        <f t="shared" si="37"/>
        <v>493.35021350055126</v>
      </c>
      <c r="K327" s="4">
        <f t="shared" si="38"/>
        <v>110.91007902085141</v>
      </c>
      <c r="L327" s="42">
        <f>Pressure!Q327</f>
        <v>0.14662051057453429</v>
      </c>
      <c r="M327" s="10">
        <f t="shared" si="40"/>
        <v>0.23628664262655769</v>
      </c>
      <c r="N327" s="10">
        <f t="shared" si="39"/>
        <v>2.5992897854448858</v>
      </c>
    </row>
    <row r="328" spans="3:14">
      <c r="C328" s="4">
        <f>Pressure!AB328*1000000</f>
        <v>5076776.8068394735</v>
      </c>
      <c r="D328" s="78">
        <f>Pressure!I328</f>
        <v>8.1256230789298584E-5</v>
      </c>
      <c r="E328" s="40">
        <f>Pressure!H328</f>
        <v>81.256230789298584</v>
      </c>
      <c r="F328" s="10">
        <f t="shared" si="34"/>
        <v>4.5</v>
      </c>
      <c r="G328" s="4">
        <f t="shared" si="33"/>
        <v>215143.13140078977</v>
      </c>
      <c r="H328" s="42">
        <f t="shared" si="35"/>
        <v>8.0439573583778596</v>
      </c>
      <c r="I328" s="10">
        <f t="shared" si="36"/>
        <v>1.196026443669822</v>
      </c>
      <c r="J328" s="4">
        <f t="shared" si="37"/>
        <v>493.38452700324677</v>
      </c>
      <c r="K328" s="4">
        <f t="shared" si="38"/>
        <v>110.91779304061122</v>
      </c>
      <c r="L328" s="42">
        <f>Pressure!Q328</f>
        <v>0.14709946041902908</v>
      </c>
      <c r="M328" s="10">
        <f t="shared" si="40"/>
        <v>0.23629822526094854</v>
      </c>
      <c r="N328" s="10">
        <f t="shared" si="39"/>
        <v>2.5992897854448858</v>
      </c>
    </row>
    <row r="329" spans="3:14">
      <c r="C329" s="4">
        <f>Pressure!AB329*1000000</f>
        <v>5077102.7664013803</v>
      </c>
      <c r="D329" s="78">
        <f>Pressure!I329</f>
        <v>8.1256230789298584E-5</v>
      </c>
      <c r="E329" s="40">
        <f>Pressure!H329</f>
        <v>81.256230789298584</v>
      </c>
      <c r="F329" s="10">
        <f t="shared" si="34"/>
        <v>4.5</v>
      </c>
      <c r="G329" s="4">
        <f t="shared" si="33"/>
        <v>215156.94488196628</v>
      </c>
      <c r="H329" s="42">
        <f t="shared" si="35"/>
        <v>8.0443612770065478</v>
      </c>
      <c r="I329" s="10">
        <f t="shared" si="36"/>
        <v>1.1960321913631524</v>
      </c>
      <c r="J329" s="4">
        <f t="shared" si="37"/>
        <v>493.41857644236541</v>
      </c>
      <c r="K329" s="4">
        <f t="shared" si="38"/>
        <v>110.9254476962289</v>
      </c>
      <c r="L329" s="42">
        <f>Pressure!Q329</f>
        <v>0.14757840037751416</v>
      </c>
      <c r="M329" s="10">
        <f t="shared" si="40"/>
        <v>0.2363097186985951</v>
      </c>
      <c r="N329" s="10">
        <f t="shared" si="39"/>
        <v>2.5992897854448858</v>
      </c>
    </row>
    <row r="330" spans="3:14">
      <c r="C330" s="4">
        <f>Pressure!AB330*1000000</f>
        <v>5077426.1978978207</v>
      </c>
      <c r="D330" s="78">
        <f>Pressure!I330</f>
        <v>8.1256230789298584E-5</v>
      </c>
      <c r="E330" s="40">
        <f>Pressure!H330</f>
        <v>81.256230789298584</v>
      </c>
      <c r="F330" s="10">
        <f t="shared" si="34"/>
        <v>4.5</v>
      </c>
      <c r="G330" s="4">
        <f t="shared" si="33"/>
        <v>215170.65122904148</v>
      </c>
      <c r="H330" s="42">
        <f t="shared" si="35"/>
        <v>8.0447620584013126</v>
      </c>
      <c r="I330" s="10">
        <f t="shared" si="36"/>
        <v>1.1960378937493139</v>
      </c>
      <c r="J330" s="4">
        <f t="shared" si="37"/>
        <v>493.45236180206672</v>
      </c>
      <c r="K330" s="4">
        <f t="shared" si="38"/>
        <v>110.93304298414341</v>
      </c>
      <c r="L330" s="42">
        <f>Pressure!Q330</f>
        <v>0.14805733052690243</v>
      </c>
      <c r="M330" s="10">
        <f t="shared" si="40"/>
        <v>0.23632112294017307</v>
      </c>
      <c r="N330" s="10">
        <f t="shared" si="39"/>
        <v>2.5992897854448858</v>
      </c>
    </row>
    <row r="331" spans="3:14">
      <c r="C331" s="4">
        <f>Pressure!AB331*1000000</f>
        <v>5077747.1011785157</v>
      </c>
      <c r="D331" s="78">
        <f>Pressure!I331</f>
        <v>8.1256230789298584E-5</v>
      </c>
      <c r="E331" s="40">
        <f>Pressure!H331</f>
        <v>81.256230789298584</v>
      </c>
      <c r="F331" s="10">
        <f t="shared" si="34"/>
        <v>4.5</v>
      </c>
      <c r="G331" s="4">
        <f t="shared" si="33"/>
        <v>215184.25043564683</v>
      </c>
      <c r="H331" s="42">
        <f t="shared" si="35"/>
        <v>8.045159702482243</v>
      </c>
      <c r="I331" s="10">
        <f t="shared" si="36"/>
        <v>1.1960435508428322</v>
      </c>
      <c r="J331" s="4">
        <f t="shared" si="37"/>
        <v>493.4858830666526</v>
      </c>
      <c r="K331" s="4">
        <f t="shared" si="38"/>
        <v>110.94057890082564</v>
      </c>
      <c r="L331" s="42">
        <f>Pressure!Q331</f>
        <v>0.1485362509440919</v>
      </c>
      <c r="M331" s="10">
        <f t="shared" si="40"/>
        <v>0.23633243798638576</v>
      </c>
      <c r="N331" s="10">
        <f t="shared" si="39"/>
        <v>2.5992897854448858</v>
      </c>
    </row>
    <row r="332" spans="3:14">
      <c r="C332" s="4">
        <f>Pressure!AB332*1000000</f>
        <v>5078065.4760935688</v>
      </c>
      <c r="D332" s="78">
        <f>Pressure!I332</f>
        <v>8.1256230789298584E-5</v>
      </c>
      <c r="E332" s="40">
        <f>Pressure!H332</f>
        <v>81.256230789298584</v>
      </c>
      <c r="F332" s="10">
        <f t="shared" si="34"/>
        <v>4.5</v>
      </c>
      <c r="G332" s="4">
        <f t="shared" si="33"/>
        <v>215197.74249543005</v>
      </c>
      <c r="H332" s="42">
        <f t="shared" si="35"/>
        <v>8.0455542091690724</v>
      </c>
      <c r="I332" s="10">
        <f t="shared" si="36"/>
        <v>1.1960491626581018</v>
      </c>
      <c r="J332" s="4">
        <f t="shared" si="37"/>
        <v>493.5191402204652</v>
      </c>
      <c r="K332" s="4">
        <f t="shared" si="38"/>
        <v>110.94805544275555</v>
      </c>
      <c r="L332" s="42">
        <f>Pressure!Q332</f>
        <v>0.14901516170596582</v>
      </c>
      <c r="M332" s="10">
        <f t="shared" si="40"/>
        <v>0.23634366383791192</v>
      </c>
      <c r="N332" s="10">
        <f t="shared" si="39"/>
        <v>2.5992897854448858</v>
      </c>
    </row>
    <row r="333" spans="3:14">
      <c r="C333" s="4">
        <f>Pressure!AB333*1000000</f>
        <v>5078381.3224946456</v>
      </c>
      <c r="D333" s="78">
        <f>Pressure!I333</f>
        <v>8.1256230789298584E-5</v>
      </c>
      <c r="E333" s="40">
        <f>Pressure!H333</f>
        <v>81.256230789298584</v>
      </c>
      <c r="F333" s="10">
        <f t="shared" si="34"/>
        <v>4.5</v>
      </c>
      <c r="G333" s="4">
        <f t="shared" si="33"/>
        <v>215211.12740210505</v>
      </c>
      <c r="H333" s="42">
        <f t="shared" si="35"/>
        <v>8.045945578382625</v>
      </c>
      <c r="I333" s="10">
        <f t="shared" si="36"/>
        <v>1.1960547292094059</v>
      </c>
      <c r="J333" s="4">
        <f t="shared" si="37"/>
        <v>493.55213324800945</v>
      </c>
      <c r="K333" s="4">
        <f t="shared" si="38"/>
        <v>110.95547260644967</v>
      </c>
      <c r="L333" s="42">
        <f>Pressure!Q333</f>
        <v>0.14949406288939285</v>
      </c>
      <c r="M333" s="10">
        <f t="shared" si="40"/>
        <v>0.23635480049543772</v>
      </c>
      <c r="N333" s="10">
        <f t="shared" si="39"/>
        <v>2.5992897854448858</v>
      </c>
    </row>
    <row r="334" spans="3:14">
      <c r="C334" s="4">
        <f>Pressure!AB334*1000000</f>
        <v>5078694.6402344154</v>
      </c>
      <c r="D334" s="78">
        <f>Pressure!I334</f>
        <v>8.1256230789298584E-5</v>
      </c>
      <c r="E334" s="40">
        <f>Pressure!H334</f>
        <v>81.256230789298584</v>
      </c>
      <c r="F334" s="10">
        <f t="shared" si="34"/>
        <v>4.5</v>
      </c>
      <c r="G334" s="4">
        <f t="shared" si="33"/>
        <v>215224.40514942826</v>
      </c>
      <c r="H334" s="42">
        <f t="shared" si="35"/>
        <v>8.0463338100441444</v>
      </c>
      <c r="I334" s="10">
        <f t="shared" si="36"/>
        <v>1.1960602505109077</v>
      </c>
      <c r="J334" s="4">
        <f t="shared" si="37"/>
        <v>493.58486213389546</v>
      </c>
      <c r="K334" s="4">
        <f t="shared" si="38"/>
        <v>110.96283038844824</v>
      </c>
      <c r="L334" s="42">
        <f>Pressure!Q334</f>
        <v>0.14997295457122703</v>
      </c>
      <c r="M334" s="10">
        <f t="shared" si="40"/>
        <v>0.23636584795959054</v>
      </c>
      <c r="N334" s="10">
        <f t="shared" si="39"/>
        <v>2.5992897854448858</v>
      </c>
    </row>
    <row r="335" spans="3:14">
      <c r="C335" s="4">
        <f>Pressure!AB335*1000000</f>
        <v>5079005.4291665964</v>
      </c>
      <c r="D335" s="78">
        <f>Pressure!I335</f>
        <v>8.1256230789298584E-5</v>
      </c>
      <c r="E335" s="40">
        <f>Pressure!H335</f>
        <v>81.256230789298584</v>
      </c>
      <c r="F335" s="10">
        <f t="shared" si="34"/>
        <v>4.5</v>
      </c>
      <c r="G335" s="4">
        <f t="shared" si="33"/>
        <v>215237.57573120054</v>
      </c>
      <c r="H335" s="42">
        <f t="shared" si="35"/>
        <v>8.0467189040753233</v>
      </c>
      <c r="I335" s="10">
        <f t="shared" si="36"/>
        <v>1.1960657265766506</v>
      </c>
      <c r="J335" s="4">
        <f t="shared" si="37"/>
        <v>493.61732686284256</v>
      </c>
      <c r="K335" s="4">
        <f t="shared" si="38"/>
        <v>110.97012878531599</v>
      </c>
      <c r="L335" s="42">
        <f>Pressure!Q335</f>
        <v>0.15045183682830809</v>
      </c>
      <c r="M335" s="10">
        <f t="shared" si="40"/>
        <v>0.23637680623106283</v>
      </c>
      <c r="N335" s="10">
        <f t="shared" si="39"/>
        <v>2.5992897854448858</v>
      </c>
    </row>
    <row r="336" spans="3:14">
      <c r="C336" s="4">
        <f>Pressure!AB336*1000000</f>
        <v>5079313.6891457569</v>
      </c>
      <c r="D336" s="78">
        <f>Pressure!I336</f>
        <v>8.1256230789298584E-5</v>
      </c>
      <c r="E336" s="40">
        <f>Pressure!H336</f>
        <v>81.256230789298584</v>
      </c>
      <c r="F336" s="10">
        <f t="shared" si="34"/>
        <v>4.5</v>
      </c>
      <c r="G336" s="4">
        <f t="shared" si="33"/>
        <v>215250.63914125884</v>
      </c>
      <c r="H336" s="42">
        <f t="shared" si="35"/>
        <v>8.0471008603980891</v>
      </c>
      <c r="I336" s="10">
        <f t="shared" si="36"/>
        <v>1.1960711574205551</v>
      </c>
      <c r="J336" s="4">
        <f t="shared" si="37"/>
        <v>493.64952741965931</v>
      </c>
      <c r="K336" s="4">
        <f t="shared" si="38"/>
        <v>110.97736779363773</v>
      </c>
      <c r="L336" s="42">
        <f>Pressure!Q336</f>
        <v>0.15093070973746142</v>
      </c>
      <c r="M336" s="10">
        <f t="shared" si="40"/>
        <v>0.23638767531045785</v>
      </c>
      <c r="N336" s="10">
        <f t="shared" si="39"/>
        <v>2.5992897854448858</v>
      </c>
    </row>
    <row r="337" spans="3:14">
      <c r="C337" s="4">
        <f>Pressure!AB337*1000000</f>
        <v>5079619.4200278744</v>
      </c>
      <c r="D337" s="78">
        <f>Pressure!I337</f>
        <v>8.1256230789298584E-5</v>
      </c>
      <c r="E337" s="40">
        <f>Pressure!H337</f>
        <v>81.256230789298584</v>
      </c>
      <c r="F337" s="10">
        <f t="shared" si="34"/>
        <v>4.5</v>
      </c>
      <c r="G337" s="4">
        <f t="shared" si="33"/>
        <v>215263.59537349973</v>
      </c>
      <c r="H337" s="42">
        <f t="shared" si="35"/>
        <v>8.0474796789352627</v>
      </c>
      <c r="I337" s="10">
        <f t="shared" si="36"/>
        <v>1.1960765430564291</v>
      </c>
      <c r="J337" s="4">
        <f t="shared" si="37"/>
        <v>493.68146378930123</v>
      </c>
      <c r="K337" s="4">
        <f t="shared" si="38"/>
        <v>110.9845474100313</v>
      </c>
      <c r="L337" s="42">
        <f>Pressure!Q337</f>
        <v>0.15140957337549829</v>
      </c>
      <c r="M337" s="10">
        <f t="shared" si="40"/>
        <v>0.23639845519843558</v>
      </c>
      <c r="N337" s="10">
        <f t="shared" si="39"/>
        <v>2.5992897854448858</v>
      </c>
    </row>
    <row r="338" spans="3:14">
      <c r="C338" s="4">
        <f>Pressure!AB338*1000000</f>
        <v>5079922.6216698801</v>
      </c>
      <c r="D338" s="78">
        <f>Pressure!I338</f>
        <v>8.1256230789298584E-5</v>
      </c>
      <c r="E338" s="40">
        <f>Pressure!H338</f>
        <v>81.256230789298584</v>
      </c>
      <c r="F338" s="10">
        <f t="shared" si="34"/>
        <v>4.5</v>
      </c>
      <c r="G338" s="4">
        <f t="shared" si="33"/>
        <v>215276.44442186033</v>
      </c>
      <c r="H338" s="42">
        <f t="shared" si="35"/>
        <v>8.047855359610022</v>
      </c>
      <c r="I338" s="10">
        <f t="shared" si="36"/>
        <v>1.1960818834979585</v>
      </c>
      <c r="J338" s="4">
        <f t="shared" si="37"/>
        <v>493.71313595682329</v>
      </c>
      <c r="K338" s="4">
        <f t="shared" si="38"/>
        <v>110.99166763113693</v>
      </c>
      <c r="L338" s="42">
        <f>Pressure!Q338</f>
        <v>0.15188842781921594</v>
      </c>
      <c r="M338" s="10">
        <f t="shared" si="40"/>
        <v>0.23640914589561945</v>
      </c>
      <c r="N338" s="10">
        <f t="shared" si="39"/>
        <v>2.5992897854448858</v>
      </c>
    </row>
    <row r="339" spans="3:14">
      <c r="C339" s="4">
        <f>Pressure!AB339*1000000</f>
        <v>5080223.2939297212</v>
      </c>
      <c r="D339" s="78">
        <f>Pressure!I339</f>
        <v>8.1256230789298584E-5</v>
      </c>
      <c r="E339" s="40">
        <f>Pressure!H339</f>
        <v>81.256230789298584</v>
      </c>
      <c r="F339" s="10">
        <f t="shared" si="34"/>
        <v>4.5</v>
      </c>
      <c r="G339" s="4">
        <f t="shared" si="33"/>
        <v>215289.18628032069</v>
      </c>
      <c r="H339" s="42">
        <f t="shared" si="35"/>
        <v>8.0482279023459622</v>
      </c>
      <c r="I339" s="10">
        <f t="shared" si="36"/>
        <v>1.1960871787587106</v>
      </c>
      <c r="J339" s="4">
        <f t="shared" si="37"/>
        <v>493.74454390738703</v>
      </c>
      <c r="K339" s="4">
        <f t="shared" si="38"/>
        <v>110.99872845361878</v>
      </c>
      <c r="L339" s="42">
        <f>Pressure!Q339</f>
        <v>0.15236727314539766</v>
      </c>
      <c r="M339" s="10">
        <f t="shared" si="40"/>
        <v>0.23641974740261412</v>
      </c>
      <c r="N339" s="10">
        <f t="shared" si="39"/>
        <v>2.5992897854448858</v>
      </c>
    </row>
    <row r="340" spans="3:14">
      <c r="C340" s="4">
        <f>Pressure!AB340*1000000</f>
        <v>5080521.4366664281</v>
      </c>
      <c r="D340" s="78">
        <f>Pressure!I340</f>
        <v>8.1256230789298584E-5</v>
      </c>
      <c r="E340" s="40">
        <f>Pressure!H340</f>
        <v>81.256230789298584</v>
      </c>
      <c r="F340" s="10">
        <f t="shared" si="34"/>
        <v>4.5</v>
      </c>
      <c r="G340" s="4">
        <f t="shared" si="33"/>
        <v>215301.82094290681</v>
      </c>
      <c r="H340" s="42">
        <f t="shared" si="35"/>
        <v>8.0485973070671939</v>
      </c>
      <c r="I340" s="10">
        <f t="shared" si="36"/>
        <v>1.1960924288521333</v>
      </c>
      <c r="J340" s="4">
        <f t="shared" si="37"/>
        <v>493.77568762626669</v>
      </c>
      <c r="K340" s="4">
        <f t="shared" si="38"/>
        <v>111.00572987416633</v>
      </c>
      <c r="L340" s="42">
        <f>Pressure!Q340</f>
        <v>0.15284610943081298</v>
      </c>
      <c r="M340" s="10">
        <f t="shared" si="40"/>
        <v>0.23643025972002218</v>
      </c>
      <c r="N340" s="10">
        <f t="shared" si="39"/>
        <v>2.5992897854448858</v>
      </c>
    </row>
    <row r="341" spans="3:14">
      <c r="C341" s="4">
        <f>Pressure!AB341*1000000</f>
        <v>5080817.0497400444</v>
      </c>
      <c r="D341" s="78">
        <f>Pressure!I341</f>
        <v>8.1256230789298584E-5</v>
      </c>
      <c r="E341" s="40">
        <f>Pressure!H341</f>
        <v>81.256230789298584</v>
      </c>
      <c r="F341" s="10">
        <f t="shared" si="34"/>
        <v>4.5</v>
      </c>
      <c r="G341" s="4">
        <f t="shared" si="33"/>
        <v>215314.34840368768</v>
      </c>
      <c r="H341" s="42">
        <f t="shared" si="35"/>
        <v>8.0489635736982272</v>
      </c>
      <c r="I341" s="10">
        <f t="shared" si="36"/>
        <v>1.1960976337915552</v>
      </c>
      <c r="J341" s="4">
        <f t="shared" si="37"/>
        <v>493.80656709884266</v>
      </c>
      <c r="K341" s="4">
        <f t="shared" si="38"/>
        <v>111.01267188949298</v>
      </c>
      <c r="L341" s="42">
        <f>Pressure!Q341</f>
        <v>0.15332493675221773</v>
      </c>
      <c r="M341" s="10">
        <f t="shared" si="40"/>
        <v>0.23644068284844438</v>
      </c>
      <c r="N341" s="10">
        <f t="shared" si="39"/>
        <v>2.5992897854448858</v>
      </c>
    </row>
    <row r="342" spans="3:14">
      <c r="C342" s="4">
        <f>Pressure!AB342*1000000</f>
        <v>5081110.1330119921</v>
      </c>
      <c r="D342" s="78">
        <f>Pressure!I342</f>
        <v>8.1256230789298584E-5</v>
      </c>
      <c r="E342" s="40">
        <f>Pressure!H342</f>
        <v>81.256230789298584</v>
      </c>
      <c r="F342" s="10">
        <f t="shared" si="34"/>
        <v>4.5</v>
      </c>
      <c r="G342" s="4">
        <f t="shared" si="33"/>
        <v>215326.76865679061</v>
      </c>
      <c r="H342" s="42">
        <f t="shared" si="35"/>
        <v>8.0493267021644748</v>
      </c>
      <c r="I342" s="10">
        <f t="shared" si="36"/>
        <v>1.1961027935901918</v>
      </c>
      <c r="J342" s="4">
        <f t="shared" si="37"/>
        <v>493.83718231063915</v>
      </c>
      <c r="K342" s="4">
        <f t="shared" si="38"/>
        <v>111.0195544963444</v>
      </c>
      <c r="L342" s="42">
        <f>Pressure!Q342</f>
        <v>0.1538037551863542</v>
      </c>
      <c r="M342" s="10">
        <f t="shared" si="40"/>
        <v>0.23645101678845951</v>
      </c>
      <c r="N342" s="10">
        <f t="shared" si="39"/>
        <v>2.5992897854448858</v>
      </c>
    </row>
    <row r="343" spans="3:14">
      <c r="C343" s="4">
        <f>Pressure!AB343*1000000</f>
        <v>5081400.6863444047</v>
      </c>
      <c r="D343" s="78">
        <f>Pressure!I343</f>
        <v>8.1256230789298584E-5</v>
      </c>
      <c r="E343" s="40">
        <f>Pressure!H343</f>
        <v>81.256230789298584</v>
      </c>
      <c r="F343" s="10">
        <f t="shared" si="34"/>
        <v>4.5</v>
      </c>
      <c r="G343" s="4">
        <f t="shared" si="33"/>
        <v>215339.08169637309</v>
      </c>
      <c r="H343" s="42">
        <f t="shared" si="35"/>
        <v>8.049686692391365</v>
      </c>
      <c r="I343" s="10">
        <f t="shared" si="36"/>
        <v>1.1961079082611337</v>
      </c>
      <c r="J343" s="4">
        <f t="shared" si="37"/>
        <v>493.86753324725487</v>
      </c>
      <c r="K343" s="4">
        <f t="shared" si="38"/>
        <v>111.02637769148305</v>
      </c>
      <c r="L343" s="42">
        <f>Pressure!Q343</f>
        <v>0.15428256480995126</v>
      </c>
      <c r="M343" s="10">
        <f t="shared" si="40"/>
        <v>0.23646126154065802</v>
      </c>
      <c r="N343" s="10">
        <f t="shared" si="39"/>
        <v>2.5992897854448858</v>
      </c>
    </row>
    <row r="344" spans="3:14">
      <c r="C344" s="4">
        <f>Pressure!AB344*1000000</f>
        <v>5081688.7096006796</v>
      </c>
      <c r="D344" s="78">
        <f>Pressure!I344</f>
        <v>8.1256230789298584E-5</v>
      </c>
      <c r="E344" s="40">
        <f>Pressure!H344</f>
        <v>81.256230789298584</v>
      </c>
      <c r="F344" s="10">
        <f t="shared" si="34"/>
        <v>4.5</v>
      </c>
      <c r="G344" s="4">
        <f t="shared" si="33"/>
        <v>215351.28751664626</v>
      </c>
      <c r="H344" s="42">
        <f t="shared" si="35"/>
        <v>8.0500435443050797</v>
      </c>
      <c r="I344" s="10">
        <f t="shared" si="36"/>
        <v>1.1961129778173563</v>
      </c>
      <c r="J344" s="4">
        <f t="shared" si="37"/>
        <v>493.89761989442025</v>
      </c>
      <c r="K344" s="4">
        <f t="shared" si="38"/>
        <v>111.03314147170097</v>
      </c>
      <c r="L344" s="42">
        <f>Pressure!Q344</f>
        <v>0.15476136569972448</v>
      </c>
      <c r="M344" s="10">
        <f t="shared" si="40"/>
        <v>0.23647141710561181</v>
      </c>
      <c r="N344" s="10">
        <f t="shared" si="39"/>
        <v>2.5992897854448858</v>
      </c>
    </row>
    <row r="345" spans="3:14">
      <c r="C345" s="4">
        <f>Pressure!AB345*1000000</f>
        <v>5081974.2026451537</v>
      </c>
      <c r="D345" s="78">
        <f>Pressure!I345</f>
        <v>8.1256230789298584E-5</v>
      </c>
      <c r="E345" s="40">
        <f>Pressure!H345</f>
        <v>81.256230789298584</v>
      </c>
      <c r="F345" s="10">
        <f t="shared" si="34"/>
        <v>4.5</v>
      </c>
      <c r="G345" s="4">
        <f t="shared" si="33"/>
        <v>215363.38611186095</v>
      </c>
      <c r="H345" s="42">
        <f t="shared" si="35"/>
        <v>8.050397257832115</v>
      </c>
      <c r="I345" s="10">
        <f t="shared" si="36"/>
        <v>1.1961180022717146</v>
      </c>
      <c r="J345" s="4">
        <f t="shared" si="37"/>
        <v>493.92744223796416</v>
      </c>
      <c r="K345" s="4">
        <f t="shared" si="38"/>
        <v>111.03984583381236</v>
      </c>
      <c r="L345" s="42">
        <f>Pressure!Q345</f>
        <v>0.15524015793237622</v>
      </c>
      <c r="M345" s="10">
        <f t="shared" si="40"/>
        <v>0.23648148348385251</v>
      </c>
      <c r="N345" s="10">
        <f t="shared" si="39"/>
        <v>2.5992897854448858</v>
      </c>
    </row>
    <row r="346" spans="3:14">
      <c r="C346" s="4">
        <f>Pressure!AB346*1000000</f>
        <v>5082257.1653433712</v>
      </c>
      <c r="D346" s="78">
        <f>Pressure!I346</f>
        <v>8.1256230789298584E-5</v>
      </c>
      <c r="E346" s="40">
        <f>Pressure!H346</f>
        <v>81.256230789298584</v>
      </c>
      <c r="F346" s="10">
        <f t="shared" si="34"/>
        <v>4.5</v>
      </c>
      <c r="G346" s="4">
        <f t="shared" si="33"/>
        <v>215375.37747631923</v>
      </c>
      <c r="H346" s="42">
        <f t="shared" si="35"/>
        <v>8.0507478328996385</v>
      </c>
      <c r="I346" s="10">
        <f t="shared" si="36"/>
        <v>1.1961229816369481</v>
      </c>
      <c r="J346" s="4">
        <f t="shared" si="37"/>
        <v>493.95700026384156</v>
      </c>
      <c r="K346" s="4">
        <f t="shared" si="38"/>
        <v>111.04649077465977</v>
      </c>
      <c r="L346" s="42">
        <f>Pressure!Q346</f>
        <v>0.15571894158459579</v>
      </c>
      <c r="M346" s="10">
        <f t="shared" si="40"/>
        <v>0.23649146067595248</v>
      </c>
      <c r="N346" s="10">
        <f t="shared" si="39"/>
        <v>2.5992897854448858</v>
      </c>
    </row>
    <row r="347" spans="3:14">
      <c r="C347" s="4">
        <f>Pressure!AB347*1000000</f>
        <v>5082537.5975618139</v>
      </c>
      <c r="D347" s="78">
        <f>Pressure!I347</f>
        <v>8.1256230789298584E-5</v>
      </c>
      <c r="E347" s="40">
        <f>Pressure!H347</f>
        <v>81.256230789298584</v>
      </c>
      <c r="F347" s="10">
        <f t="shared" si="34"/>
        <v>4.5</v>
      </c>
      <c r="G347" s="4">
        <f t="shared" si="33"/>
        <v>215387.26160436287</v>
      </c>
      <c r="H347" s="42">
        <f t="shared" si="35"/>
        <v>8.051095269435141</v>
      </c>
      <c r="I347" s="10">
        <f t="shared" si="36"/>
        <v>1.1961279159256746</v>
      </c>
      <c r="J347" s="4">
        <f t="shared" si="37"/>
        <v>493.98629395810502</v>
      </c>
      <c r="K347" s="4">
        <f t="shared" si="38"/>
        <v>111.05307629110764</v>
      </c>
      <c r="L347" s="42">
        <f>Pressure!Q347</f>
        <v>0.15619771673305954</v>
      </c>
      <c r="M347" s="10">
        <f t="shared" si="40"/>
        <v>0.2365013486824423</v>
      </c>
      <c r="N347" s="10">
        <f t="shared" si="39"/>
        <v>2.5992897854448858</v>
      </c>
    </row>
    <row r="348" spans="3:14">
      <c r="C348" s="4">
        <f>Pressure!AB348*1000000</f>
        <v>5082815.4991683392</v>
      </c>
      <c r="D348" s="78">
        <f>Pressure!I348</f>
        <v>8.1256230789298584E-5</v>
      </c>
      <c r="E348" s="40">
        <f>Pressure!H348</f>
        <v>81.256230789298584</v>
      </c>
      <c r="F348" s="10">
        <f t="shared" si="34"/>
        <v>4.5</v>
      </c>
      <c r="G348" s="4">
        <f t="shared" ref="G348:G411" si="41">IF(C348/(1+(k-1)/2*N348^2)^(k/(k-1))&lt;patm*1000000,patm*1000000,C348/(1+(k-1)/2*N348^2)^(k/(k-1)))</f>
        <v>215399.03849039195</v>
      </c>
      <c r="H348" s="42">
        <f t="shared" si="35"/>
        <v>8.0514395673669696</v>
      </c>
      <c r="I348" s="10">
        <f t="shared" si="36"/>
        <v>1.1961328051504008</v>
      </c>
      <c r="J348" s="4">
        <f t="shared" si="37"/>
        <v>494.0153233069513</v>
      </c>
      <c r="K348" s="4">
        <f t="shared" si="38"/>
        <v>111.05960238005289</v>
      </c>
      <c r="L348" s="42">
        <f>Pressure!Q348</f>
        <v>0.156676483454431</v>
      </c>
      <c r="M348" s="10">
        <f t="shared" si="40"/>
        <v>0.23651114750384267</v>
      </c>
      <c r="N348" s="10">
        <f t="shared" si="39"/>
        <v>2.5992897854448858</v>
      </c>
    </row>
    <row r="349" spans="3:14">
      <c r="C349" s="4">
        <f>Pressure!AB349*1000000</f>
        <v>5083090.8700314118</v>
      </c>
      <c r="D349" s="78">
        <f>Pressure!I349</f>
        <v>8.1256230789298584E-5</v>
      </c>
      <c r="E349" s="40">
        <f>Pressure!H349</f>
        <v>81.256230789298584</v>
      </c>
      <c r="F349" s="10">
        <f t="shared" ref="F349:F412" si="42">aexit/E349</f>
        <v>4.5</v>
      </c>
      <c r="G349" s="4">
        <f t="shared" si="41"/>
        <v>215410.70812883225</v>
      </c>
      <c r="H349" s="42">
        <f t="shared" ref="H349:H412" si="43">1/(((k+1)/2)^(1/(k-1))*(patm*1000000/C349)^(1/k)*SQRT((k+1)/(k-1)*(1-(patm*1000000/C349)^((k-1)/k))))</f>
        <v>8.0517807266234147</v>
      </c>
      <c r="I349" s="10">
        <f t="shared" ref="I349:I412" si="44">etanoz*SQRT(2*k^2/(k-1)*(2/(k+1))^((k+1)/(k-1))*(1-(G349/C349)^((k-1)/k)))+(G349-patm*1000000)/C349*(aexit/E349)</f>
        <v>1.1961376493235059</v>
      </c>
      <c r="J349" s="4">
        <f t="shared" ref="J349:J412" si="45">I349*D349*C349</f>
        <v>494.04408829664015</v>
      </c>
      <c r="K349" s="4">
        <f t="shared" ref="K349:K412" si="46">J349/4.4482</f>
        <v>111.06606903840658</v>
      </c>
      <c r="L349" s="42">
        <f>Pressure!Q349</f>
        <v>0.157155241825361</v>
      </c>
      <c r="M349" s="10">
        <f t="shared" si="40"/>
        <v>0.23652085714069723</v>
      </c>
      <c r="N349" s="10">
        <f t="shared" si="39"/>
        <v>2.5992897854448858</v>
      </c>
    </row>
    <row r="350" spans="3:14">
      <c r="C350" s="4">
        <f>Pressure!AB350*1000000</f>
        <v>5083363.7100208076</v>
      </c>
      <c r="D350" s="78">
        <f>Pressure!I350</f>
        <v>8.1256230789298584E-5</v>
      </c>
      <c r="E350" s="40">
        <f>Pressure!H350</f>
        <v>81.256230789298584</v>
      </c>
      <c r="F350" s="10">
        <f t="shared" si="42"/>
        <v>4.5</v>
      </c>
      <c r="G350" s="4">
        <f t="shared" si="41"/>
        <v>215422.27051416517</v>
      </c>
      <c r="H350" s="42">
        <f t="shared" si="43"/>
        <v>8.0521187471335303</v>
      </c>
      <c r="I350" s="10">
        <f t="shared" si="44"/>
        <v>1.1961424484572558</v>
      </c>
      <c r="J350" s="4">
        <f t="shared" si="45"/>
        <v>494.07258891356855</v>
      </c>
      <c r="K350" s="4">
        <f t="shared" si="46"/>
        <v>111.0724762631106</v>
      </c>
      <c r="L350" s="42">
        <f>Pressure!Q350</f>
        <v>0.15763399192248781</v>
      </c>
      <c r="M350" s="10">
        <f t="shared" si="40"/>
        <v>0.23653047759350243</v>
      </c>
      <c r="N350" s="10">
        <f t="shared" ref="N350:N413" si="47">N349-1/834*(me-mef)</f>
        <v>2.5992897854448858</v>
      </c>
    </row>
    <row r="351" spans="3:14">
      <c r="C351" s="4">
        <f>Pressure!AB351*1000000</f>
        <v>5083634.0190075189</v>
      </c>
      <c r="D351" s="78">
        <f>Pressure!I351</f>
        <v>8.1256230789298584E-5</v>
      </c>
      <c r="E351" s="40">
        <f>Pressure!H351</f>
        <v>81.256230789298584</v>
      </c>
      <c r="F351" s="10">
        <f t="shared" si="42"/>
        <v>4.5</v>
      </c>
      <c r="G351" s="4">
        <f t="shared" si="41"/>
        <v>215433.72564092366</v>
      </c>
      <c r="H351" s="42">
        <f t="shared" si="43"/>
        <v>8.0524536288270685</v>
      </c>
      <c r="I351" s="10">
        <f t="shared" si="44"/>
        <v>1.1961472025638018</v>
      </c>
      <c r="J351" s="4">
        <f t="shared" si="45"/>
        <v>494.10082514426063</v>
      </c>
      <c r="K351" s="4">
        <f t="shared" si="46"/>
        <v>111.07882405113543</v>
      </c>
      <c r="L351" s="42">
        <f>Pressure!Q351</f>
        <v>0.15811273382243718</v>
      </c>
      <c r="M351" s="10">
        <f t="shared" si="40"/>
        <v>0.2365400088627502</v>
      </c>
      <c r="N351" s="10">
        <f t="shared" si="47"/>
        <v>2.5992897854448858</v>
      </c>
    </row>
    <row r="352" spans="3:14">
      <c r="C352" s="4">
        <f>Pressure!AB352*1000000</f>
        <v>5083901.7968633818</v>
      </c>
      <c r="D352" s="78">
        <f>Pressure!I352</f>
        <v>8.1256230789298584E-5</v>
      </c>
      <c r="E352" s="40">
        <f>Pressure!H352</f>
        <v>81.256230789298584</v>
      </c>
      <c r="F352" s="10">
        <f t="shared" si="42"/>
        <v>4.5</v>
      </c>
      <c r="G352" s="4">
        <f t="shared" si="41"/>
        <v>215445.07350367637</v>
      </c>
      <c r="H352" s="42">
        <f t="shared" si="43"/>
        <v>8.0527853716339681</v>
      </c>
      <c r="I352" s="10">
        <f t="shared" si="44"/>
        <v>1.1961519116551722</v>
      </c>
      <c r="J352" s="4">
        <f t="shared" si="45"/>
        <v>494.12879697532816</v>
      </c>
      <c r="K352" s="4">
        <f t="shared" si="46"/>
        <v>111.08511239947129</v>
      </c>
      <c r="L352" s="42">
        <f>Pressure!Q352</f>
        <v>0.15859146760182258</v>
      </c>
      <c r="M352" s="10">
        <f t="shared" si="40"/>
        <v>0.23654945094895749</v>
      </c>
      <c r="N352" s="10">
        <f t="shared" si="47"/>
        <v>2.5992897854448858</v>
      </c>
    </row>
    <row r="353" spans="3:14">
      <c r="C353" s="4">
        <f>Pressure!AB353*1000000</f>
        <v>5084167.0434612967</v>
      </c>
      <c r="D353" s="78">
        <f>Pressure!I353</f>
        <v>8.1256230789298584E-5</v>
      </c>
      <c r="E353" s="40">
        <f>Pressure!H353</f>
        <v>81.256230789298584</v>
      </c>
      <c r="F353" s="10">
        <f t="shared" si="42"/>
        <v>4.5</v>
      </c>
      <c r="G353" s="4">
        <f t="shared" si="41"/>
        <v>215456.31409703707</v>
      </c>
      <c r="H353" s="42">
        <f t="shared" si="43"/>
        <v>8.0531139754846652</v>
      </c>
      <c r="I353" s="10">
        <f t="shared" si="44"/>
        <v>1.1961565757432784</v>
      </c>
      <c r="J353" s="4">
        <f t="shared" si="45"/>
        <v>494.15650439349469</v>
      </c>
      <c r="K353" s="4">
        <f t="shared" si="46"/>
        <v>111.09134130513347</v>
      </c>
      <c r="L353" s="42">
        <f>Pressure!Q353</f>
        <v>0.1590701933372452</v>
      </c>
      <c r="M353" s="10">
        <f t="shared" si="40"/>
        <v>0.23655880385258007</v>
      </c>
      <c r="N353" s="10">
        <f t="shared" si="47"/>
        <v>2.5992897854448858</v>
      </c>
    </row>
    <row r="354" spans="3:14">
      <c r="C354" s="4">
        <f>Pressure!AB354*1000000</f>
        <v>5084429.7586753638</v>
      </c>
      <c r="D354" s="78">
        <f>Pressure!I354</f>
        <v>8.1256230789298584E-5</v>
      </c>
      <c r="E354" s="40">
        <f>Pressure!H354</f>
        <v>81.256230789298584</v>
      </c>
      <c r="F354" s="10">
        <f t="shared" si="42"/>
        <v>4.5</v>
      </c>
      <c r="G354" s="4">
        <f t="shared" si="41"/>
        <v>215467.44741567044</v>
      </c>
      <c r="H354" s="42">
        <f t="shared" si="43"/>
        <v>8.0534394403102425</v>
      </c>
      <c r="I354" s="10">
        <f t="shared" si="44"/>
        <v>1.1961611948399162</v>
      </c>
      <c r="J354" s="4">
        <f t="shared" si="45"/>
        <v>494.18394738560875</v>
      </c>
      <c r="K354" s="4">
        <f t="shared" si="46"/>
        <v>111.09751076516541</v>
      </c>
      <c r="L354" s="42">
        <f>Pressure!Q354</f>
        <v>0.15954891110529421</v>
      </c>
      <c r="M354" s="10">
        <f t="shared" si="40"/>
        <v>0.23656806757411777</v>
      </c>
      <c r="N354" s="10">
        <f t="shared" si="47"/>
        <v>2.5992897854448858</v>
      </c>
    </row>
    <row r="355" spans="3:14">
      <c r="C355" s="4">
        <f>Pressure!AB355*1000000</f>
        <v>5084689.942380907</v>
      </c>
      <c r="D355" s="78">
        <f>Pressure!I355</f>
        <v>8.1256230789298584E-5</v>
      </c>
      <c r="E355" s="40">
        <f>Pressure!H355</f>
        <v>81.256230789298584</v>
      </c>
      <c r="F355" s="10">
        <f t="shared" si="42"/>
        <v>4.5</v>
      </c>
      <c r="G355" s="4">
        <f t="shared" si="41"/>
        <v>215478.47345429295</v>
      </c>
      <c r="H355" s="42">
        <f t="shared" si="43"/>
        <v>8.0537617660424718</v>
      </c>
      <c r="I355" s="10">
        <f t="shared" si="44"/>
        <v>1.1961657689567664</v>
      </c>
      <c r="J355" s="4">
        <f t="shared" si="45"/>
        <v>494.21112593864683</v>
      </c>
      <c r="K355" s="4">
        <f t="shared" si="46"/>
        <v>111.10362077663927</v>
      </c>
      <c r="L355" s="42">
        <f>Pressure!Q355</f>
        <v>0.16002762098254672</v>
      </c>
      <c r="M355" s="10">
        <f t="shared" si="40"/>
        <v>0.2365772421140222</v>
      </c>
      <c r="N355" s="10">
        <f t="shared" si="47"/>
        <v>2.5992897854448858</v>
      </c>
    </row>
    <row r="356" spans="3:14">
      <c r="C356" s="4">
        <f>Pressure!AB356*1000000</f>
        <v>5084947.5944538303</v>
      </c>
      <c r="D356" s="78">
        <f>Pressure!I356</f>
        <v>8.1256230789298584E-5</v>
      </c>
      <c r="E356" s="40">
        <f>Pressure!H356</f>
        <v>81.256230789298584</v>
      </c>
      <c r="F356" s="10">
        <f t="shared" si="42"/>
        <v>4.5</v>
      </c>
      <c r="G356" s="4">
        <f t="shared" si="41"/>
        <v>215489.39220764567</v>
      </c>
      <c r="H356" s="42">
        <f t="shared" si="43"/>
        <v>8.0540809526130044</v>
      </c>
      <c r="I356" s="10">
        <f t="shared" si="44"/>
        <v>1.1961702981053839</v>
      </c>
      <c r="J356" s="4">
        <f t="shared" si="45"/>
        <v>494.23804003964602</v>
      </c>
      <c r="K356" s="4">
        <f t="shared" si="46"/>
        <v>111.1096713366409</v>
      </c>
      <c r="L356" s="42">
        <f>Pressure!Q356</f>
        <v>0.160506323045568</v>
      </c>
      <c r="M356" s="10">
        <f t="shared" si="40"/>
        <v>0.23658632747273628</v>
      </c>
      <c r="N356" s="10">
        <f t="shared" si="47"/>
        <v>2.5992897854448858</v>
      </c>
    </row>
    <row r="357" spans="3:14">
      <c r="C357" s="4">
        <f>Pressure!AB357*1000000</f>
        <v>5085202.7147715641</v>
      </c>
      <c r="D357" s="78">
        <f>Pressure!I357</f>
        <v>8.1256230789298584E-5</v>
      </c>
      <c r="E357" s="40">
        <f>Pressure!H357</f>
        <v>81.256230789298584</v>
      </c>
      <c r="F357" s="10">
        <f t="shared" si="42"/>
        <v>4.5</v>
      </c>
      <c r="G357" s="4">
        <f t="shared" si="41"/>
        <v>215500.20367053433</v>
      </c>
      <c r="H357" s="42">
        <f t="shared" si="43"/>
        <v>8.0543969999545428</v>
      </c>
      <c r="I357" s="10">
        <f t="shared" si="44"/>
        <v>1.1961747822972137</v>
      </c>
      <c r="J357" s="4">
        <f t="shared" si="45"/>
        <v>494.26468967580269</v>
      </c>
      <c r="K357" s="4">
        <f t="shared" si="46"/>
        <v>111.11566244229186</v>
      </c>
      <c r="L357" s="42">
        <f>Pressure!Q357</f>
        <v>0.16098501737091162</v>
      </c>
      <c r="M357" s="10">
        <f t="shared" si="40"/>
        <v>0.23659532365072922</v>
      </c>
      <c r="N357" s="10">
        <f t="shared" si="47"/>
        <v>2.5992897854448858</v>
      </c>
    </row>
    <row r="358" spans="3:14">
      <c r="C358" s="4">
        <f>Pressure!AB358*1000000</f>
        <v>5085455.3032123353</v>
      </c>
      <c r="D358" s="78">
        <f>Pressure!I358</f>
        <v>8.1256230789298584E-5</v>
      </c>
      <c r="E358" s="40">
        <f>Pressure!H358</f>
        <v>81.256230789298584</v>
      </c>
      <c r="F358" s="10">
        <f t="shared" si="42"/>
        <v>4.5</v>
      </c>
      <c r="G358" s="4">
        <f t="shared" si="41"/>
        <v>215510.90783779847</v>
      </c>
      <c r="H358" s="42">
        <f t="shared" si="43"/>
        <v>8.0547099079999551</v>
      </c>
      <c r="I358" s="10">
        <f t="shared" si="44"/>
        <v>1.1961792215435794</v>
      </c>
      <c r="J358" s="4">
        <f t="shared" si="45"/>
        <v>494.29107483439662</v>
      </c>
      <c r="K358" s="4">
        <f t="shared" si="46"/>
        <v>111.12159409073257</v>
      </c>
      <c r="L358" s="42">
        <f>Pressure!Q358</f>
        <v>0.16146370403511948</v>
      </c>
      <c r="M358" s="10">
        <f t="shared" si="40"/>
        <v>0.23660423064841971</v>
      </c>
      <c r="N358" s="10">
        <f t="shared" si="47"/>
        <v>2.5992897854448858</v>
      </c>
    </row>
    <row r="359" spans="3:14">
      <c r="C359" s="4">
        <f>Pressure!AB359*1000000</f>
        <v>5085705.3596557425</v>
      </c>
      <c r="D359" s="78">
        <f>Pressure!I359</f>
        <v>8.1256230789298584E-5</v>
      </c>
      <c r="E359" s="40">
        <f>Pressure!H359</f>
        <v>81.256230789298584</v>
      </c>
      <c r="F359" s="10">
        <f t="shared" si="42"/>
        <v>4.5</v>
      </c>
      <c r="G359" s="4">
        <f t="shared" si="41"/>
        <v>215521.50470433573</v>
      </c>
      <c r="H359" s="42">
        <f t="shared" si="43"/>
        <v>8.05501967668296</v>
      </c>
      <c r="I359" s="10">
        <f t="shared" si="44"/>
        <v>1.196183615855692</v>
      </c>
      <c r="J359" s="4">
        <f t="shared" si="45"/>
        <v>494.31719550285072</v>
      </c>
      <c r="K359" s="4">
        <f t="shared" si="46"/>
        <v>111.12746627913555</v>
      </c>
      <c r="L359" s="42">
        <f>Pressure!Q359</f>
        <v>0.161942383114722</v>
      </c>
      <c r="M359" s="10">
        <f t="shared" si="40"/>
        <v>0.23661304846624071</v>
      </c>
      <c r="N359" s="10">
        <f t="shared" si="47"/>
        <v>2.5992897854448858</v>
      </c>
    </row>
    <row r="360" spans="3:14">
      <c r="C360" s="4">
        <f>Pressure!AB360*1000000</f>
        <v>5085952.8839820148</v>
      </c>
      <c r="D360" s="78">
        <f>Pressure!I360</f>
        <v>8.1256230789298584E-5</v>
      </c>
      <c r="E360" s="40">
        <f>Pressure!H360</f>
        <v>81.256230789298584</v>
      </c>
      <c r="F360" s="10">
        <f t="shared" si="42"/>
        <v>4.5</v>
      </c>
      <c r="G360" s="4">
        <f t="shared" si="41"/>
        <v>215531.99426507048</v>
      </c>
      <c r="H360" s="42">
        <f t="shared" si="43"/>
        <v>8.0553263059372355</v>
      </c>
      <c r="I360" s="10">
        <f t="shared" si="44"/>
        <v>1.1961879652446379</v>
      </c>
      <c r="J360" s="4">
        <f t="shared" si="45"/>
        <v>494.34305166865391</v>
      </c>
      <c r="K360" s="4">
        <f t="shared" si="46"/>
        <v>111.13327900468818</v>
      </c>
      <c r="L360" s="42">
        <f>Pressure!Q360</f>
        <v>0.16242105468623821</v>
      </c>
      <c r="M360" s="10">
        <f t="shared" ref="M360:M423" si="48">(J360+J359)/2*(L360-L359)</f>
        <v>0.23662177710459401</v>
      </c>
      <c r="N360" s="10">
        <f t="shared" si="47"/>
        <v>2.5992897854448858</v>
      </c>
    </row>
    <row r="361" spans="3:14">
      <c r="C361" s="4">
        <f>Pressure!AB361*1000000</f>
        <v>5086197.8760727644</v>
      </c>
      <c r="D361" s="78">
        <f>Pressure!I361</f>
        <v>8.1256230789298584E-5</v>
      </c>
      <c r="E361" s="40">
        <f>Pressure!H361</f>
        <v>81.256230789298584</v>
      </c>
      <c r="F361" s="10">
        <f t="shared" si="42"/>
        <v>4.5</v>
      </c>
      <c r="G361" s="4">
        <f t="shared" si="41"/>
        <v>215542.37651498569</v>
      </c>
      <c r="H361" s="42">
        <f t="shared" si="43"/>
        <v>8.0556297956973335</v>
      </c>
      <c r="I361" s="10">
        <f t="shared" si="44"/>
        <v>1.1961922697213916</v>
      </c>
      <c r="J361" s="4">
        <f t="shared" si="45"/>
        <v>494.36864331943946</v>
      </c>
      <c r="K361" s="4">
        <f t="shared" si="46"/>
        <v>111.13903226461028</v>
      </c>
      <c r="L361" s="42">
        <f>Pressure!Q361</f>
        <v>0.16289971882617593</v>
      </c>
      <c r="M361" s="10">
        <f t="shared" si="48"/>
        <v>0.23663041656391945</v>
      </c>
      <c r="N361" s="10">
        <f t="shared" si="47"/>
        <v>2.5992897854448858</v>
      </c>
    </row>
    <row r="362" spans="3:14">
      <c r="C362" s="4">
        <f>Pressure!AB362*1000000</f>
        <v>5086440.3358107219</v>
      </c>
      <c r="D362" s="78">
        <f>Pressure!I362</f>
        <v>8.1256230789298584E-5</v>
      </c>
      <c r="E362" s="40">
        <f>Pressure!H362</f>
        <v>81.256230789298584</v>
      </c>
      <c r="F362" s="10">
        <f t="shared" si="42"/>
        <v>4.5</v>
      </c>
      <c r="G362" s="4">
        <f t="shared" si="41"/>
        <v>215552.6514491117</v>
      </c>
      <c r="H362" s="42">
        <f t="shared" si="43"/>
        <v>8.0559301458983583</v>
      </c>
      <c r="I362" s="10">
        <f t="shared" si="44"/>
        <v>1.1961965292968115</v>
      </c>
      <c r="J362" s="4">
        <f t="shared" si="45"/>
        <v>494.39397044295748</v>
      </c>
      <c r="K362" s="4">
        <f t="shared" si="46"/>
        <v>111.14472605614799</v>
      </c>
      <c r="L362" s="42">
        <f>Pressure!Q362</f>
        <v>0.1633783756110318</v>
      </c>
      <c r="M362" s="10">
        <f t="shared" si="48"/>
        <v>0.23663896684459704</v>
      </c>
      <c r="N362" s="10">
        <f t="shared" si="47"/>
        <v>2.5992897854448858</v>
      </c>
    </row>
    <row r="363" spans="3:14">
      <c r="C363" s="4">
        <f>Pressure!AB363*1000000</f>
        <v>5086680.2630794439</v>
      </c>
      <c r="D363" s="78">
        <f>Pressure!I363</f>
        <v>8.1256230789298584E-5</v>
      </c>
      <c r="E363" s="40">
        <f>Pressure!H363</f>
        <v>81.256230789298584</v>
      </c>
      <c r="F363" s="10">
        <f t="shared" si="42"/>
        <v>4.5</v>
      </c>
      <c r="G363" s="4">
        <f t="shared" si="41"/>
        <v>215562.81906251394</v>
      </c>
      <c r="H363" s="42">
        <f t="shared" si="43"/>
        <v>8.0562273564756026</v>
      </c>
      <c r="I363" s="10">
        <f t="shared" si="44"/>
        <v>1.1962007439816349</v>
      </c>
      <c r="J363" s="4">
        <f t="shared" si="45"/>
        <v>494.41903302704458</v>
      </c>
      <c r="K363" s="4">
        <f t="shared" si="46"/>
        <v>111.15036037656684</v>
      </c>
      <c r="L363" s="42">
        <f>Pressure!Q363</f>
        <v>0.16385702511729142</v>
      </c>
      <c r="M363" s="10">
        <f t="shared" si="48"/>
        <v>0.23664742794700183</v>
      </c>
      <c r="N363" s="10">
        <f t="shared" si="47"/>
        <v>2.5992897854448858</v>
      </c>
    </row>
    <row r="364" spans="3:14">
      <c r="C364" s="4">
        <f>Pressure!AB364*1000000</f>
        <v>5086917.6577637065</v>
      </c>
      <c r="D364" s="78">
        <f>Pressure!I364</f>
        <v>8.1256230789298584E-5</v>
      </c>
      <c r="E364" s="40">
        <f>Pressure!H364</f>
        <v>81.256230789298584</v>
      </c>
      <c r="F364" s="10">
        <f t="shared" si="42"/>
        <v>4.5</v>
      </c>
      <c r="G364" s="4">
        <f t="shared" si="41"/>
        <v>215572.87935030941</v>
      </c>
      <c r="H364" s="42">
        <f t="shared" si="43"/>
        <v>8.0565214273650412</v>
      </c>
      <c r="I364" s="10">
        <f t="shared" si="44"/>
        <v>1.1962049137864845</v>
      </c>
      <c r="J364" s="4">
        <f t="shared" si="45"/>
        <v>494.44383105966438</v>
      </c>
      <c r="K364" s="4">
        <f t="shared" si="46"/>
        <v>111.15593522316091</v>
      </c>
      <c r="L364" s="42">
        <f>Pressure!Q364</f>
        <v>0.16433566742142955</v>
      </c>
      <c r="M364" s="10">
        <f t="shared" si="48"/>
        <v>0.23665579987154775</v>
      </c>
      <c r="N364" s="10">
        <f t="shared" si="47"/>
        <v>2.5992897854448858</v>
      </c>
    </row>
    <row r="365" spans="3:14">
      <c r="C365" s="4">
        <f>Pressure!AB365*1000000</f>
        <v>5087152.5197493238</v>
      </c>
      <c r="D365" s="78">
        <f>Pressure!I365</f>
        <v>8.1256230789298584E-5</v>
      </c>
      <c r="E365" s="40">
        <f>Pressure!H365</f>
        <v>81.256230789298584</v>
      </c>
      <c r="F365" s="10">
        <f t="shared" si="42"/>
        <v>4.5</v>
      </c>
      <c r="G365" s="4">
        <f t="shared" si="41"/>
        <v>215582.83230765915</v>
      </c>
      <c r="H365" s="42">
        <f t="shared" si="43"/>
        <v>8.0568123585030911</v>
      </c>
      <c r="I365" s="10">
        <f t="shared" si="44"/>
        <v>1.1962090387218653</v>
      </c>
      <c r="J365" s="4">
        <f t="shared" si="45"/>
        <v>494.46836452888908</v>
      </c>
      <c r="K365" s="4">
        <f t="shared" si="46"/>
        <v>111.16145059324874</v>
      </c>
      <c r="L365" s="42">
        <f>Pressure!Q365</f>
        <v>0.16481430259991012</v>
      </c>
      <c r="M365" s="10">
        <f t="shared" si="48"/>
        <v>0.23666408261856917</v>
      </c>
      <c r="N365" s="10">
        <f t="shared" si="47"/>
        <v>2.5992897854448858</v>
      </c>
    </row>
    <row r="366" spans="3:14">
      <c r="C366" s="4">
        <f>Pressure!AB366*1000000</f>
        <v>5087384.8489231467</v>
      </c>
      <c r="D366" s="78">
        <f>Pressure!I366</f>
        <v>8.1256230789298584E-5</v>
      </c>
      <c r="E366" s="40">
        <f>Pressure!H366</f>
        <v>81.256230789298584</v>
      </c>
      <c r="F366" s="10">
        <f t="shared" si="42"/>
        <v>4.5</v>
      </c>
      <c r="G366" s="4">
        <f t="shared" si="41"/>
        <v>215592.67792976819</v>
      </c>
      <c r="H366" s="42">
        <f t="shared" si="43"/>
        <v>8.0571001498266313</v>
      </c>
      <c r="I366" s="10">
        <f t="shared" si="44"/>
        <v>1.1962131187981657</v>
      </c>
      <c r="J366" s="4">
        <f t="shared" si="45"/>
        <v>494.49263342289942</v>
      </c>
      <c r="K366" s="4">
        <f t="shared" si="46"/>
        <v>111.16690648417324</v>
      </c>
      <c r="L366" s="42">
        <f>Pressure!Q366</f>
        <v>0.16529293072918641</v>
      </c>
      <c r="M366" s="10">
        <f t="shared" si="48"/>
        <v>0.23667227618844011</v>
      </c>
      <c r="N366" s="10">
        <f t="shared" si="47"/>
        <v>2.5992897854448858</v>
      </c>
    </row>
    <row r="367" spans="3:14">
      <c r="C367" s="4">
        <f>Pressure!AB367*1000000</f>
        <v>5087614.6451732302</v>
      </c>
      <c r="D367" s="78">
        <f>Pressure!I367</f>
        <v>8.1256230789298584E-5</v>
      </c>
      <c r="E367" s="40">
        <f>Pressure!H367</f>
        <v>81.256230789298584</v>
      </c>
      <c r="F367" s="10">
        <f t="shared" si="42"/>
        <v>4.5</v>
      </c>
      <c r="G367" s="4">
        <f t="shared" si="41"/>
        <v>215602.41621189247</v>
      </c>
      <c r="H367" s="42">
        <f t="shared" si="43"/>
        <v>8.0573848012731961</v>
      </c>
      <c r="I367" s="10">
        <f t="shared" si="44"/>
        <v>1.1962171540256592</v>
      </c>
      <c r="J367" s="4">
        <f t="shared" si="45"/>
        <v>494.51663773000166</v>
      </c>
      <c r="K367" s="4">
        <f t="shared" si="46"/>
        <v>111.17230289330553</v>
      </c>
      <c r="L367" s="42">
        <f>Pressure!Q367</f>
        <v>0.16577155188570122</v>
      </c>
      <c r="M367" s="10">
        <f t="shared" si="48"/>
        <v>0.23668038058153715</v>
      </c>
      <c r="N367" s="10">
        <f t="shared" si="47"/>
        <v>2.5992897854448858</v>
      </c>
    </row>
    <row r="368" spans="3:14">
      <c r="C368" s="4">
        <f>Pressure!AB368*1000000</f>
        <v>5087841.9083885057</v>
      </c>
      <c r="D368" s="78">
        <f>Pressure!I368</f>
        <v>8.1256230789298584E-5</v>
      </c>
      <c r="E368" s="40">
        <f>Pressure!H368</f>
        <v>81.256230789298584</v>
      </c>
      <c r="F368" s="10">
        <f t="shared" si="42"/>
        <v>4.5</v>
      </c>
      <c r="G368" s="4">
        <f t="shared" si="41"/>
        <v>215612.0471493252</v>
      </c>
      <c r="H368" s="42">
        <f t="shared" si="43"/>
        <v>8.0576663127805617</v>
      </c>
      <c r="I368" s="10">
        <f t="shared" si="44"/>
        <v>1.196221144414499</v>
      </c>
      <c r="J368" s="4">
        <f t="shared" si="45"/>
        <v>494.54037743859357</v>
      </c>
      <c r="K368" s="4">
        <f t="shared" si="46"/>
        <v>111.17763981803731</v>
      </c>
      <c r="L368" s="42">
        <f>Pressure!Q368</f>
        <v>0.16625016614588686</v>
      </c>
      <c r="M368" s="10">
        <f t="shared" si="48"/>
        <v>0.23668839579816681</v>
      </c>
      <c r="N368" s="10">
        <f t="shared" si="47"/>
        <v>2.5992897854448858</v>
      </c>
    </row>
    <row r="369" spans="3:14">
      <c r="C369" s="4">
        <f>Pressure!AB369*1000000</f>
        <v>5088066.6384590287</v>
      </c>
      <c r="D369" s="78">
        <f>Pressure!I369</f>
        <v>8.1256230789298584E-5</v>
      </c>
      <c r="E369" s="40">
        <f>Pressure!H369</f>
        <v>81.256230789298584</v>
      </c>
      <c r="F369" s="10">
        <f t="shared" si="42"/>
        <v>4.5</v>
      </c>
      <c r="G369" s="4">
        <f t="shared" si="41"/>
        <v>215621.57073740714</v>
      </c>
      <c r="H369" s="42">
        <f t="shared" si="43"/>
        <v>8.057944684287083</v>
      </c>
      <c r="I369" s="10">
        <f t="shared" si="44"/>
        <v>1.1962250899747231</v>
      </c>
      <c r="J369" s="4">
        <f t="shared" si="45"/>
        <v>494.5638525371906</v>
      </c>
      <c r="K369" s="4">
        <f t="shared" si="46"/>
        <v>111.18291725578675</v>
      </c>
      <c r="L369" s="42">
        <f>Pressure!Q369</f>
        <v>0.16672877358616536</v>
      </c>
      <c r="M369" s="10">
        <f t="shared" si="48"/>
        <v>0.23669632183867348</v>
      </c>
      <c r="N369" s="10">
        <f t="shared" si="47"/>
        <v>2.5992897854448858</v>
      </c>
    </row>
    <row r="370" spans="3:14">
      <c r="C370" s="4">
        <f>Pressure!AB370*1000000</f>
        <v>5088288.8352760784</v>
      </c>
      <c r="D370" s="78">
        <f>Pressure!I370</f>
        <v>8.1256230789298584E-5</v>
      </c>
      <c r="E370" s="40">
        <f>Pressure!H370</f>
        <v>81.256230789298584</v>
      </c>
      <c r="F370" s="10">
        <f t="shared" si="42"/>
        <v>4.5</v>
      </c>
      <c r="G370" s="4">
        <f t="shared" si="41"/>
        <v>215630.98697153092</v>
      </c>
      <c r="H370" s="42">
        <f t="shared" si="43"/>
        <v>8.058219915731776</v>
      </c>
      <c r="I370" s="10">
        <f t="shared" si="44"/>
        <v>1.1962289907162553</v>
      </c>
      <c r="J370" s="4">
        <f t="shared" si="45"/>
        <v>494.58706301443584</v>
      </c>
      <c r="K370" s="4">
        <f t="shared" si="46"/>
        <v>111.18813520400069</v>
      </c>
      <c r="L370" s="42">
        <f>Pressure!Q370</f>
        <v>0.16720737428294857</v>
      </c>
      <c r="M370" s="10">
        <f t="shared" si="48"/>
        <v>0.23670415870337935</v>
      </c>
      <c r="N370" s="10">
        <f t="shared" si="47"/>
        <v>2.5992897854448858</v>
      </c>
    </row>
    <row r="371" spans="3:14">
      <c r="C371" s="4">
        <f>Pressure!AB371*1000000</f>
        <v>5088508.4987318246</v>
      </c>
      <c r="D371" s="78">
        <f>Pressure!I371</f>
        <v>8.1256230789298584E-5</v>
      </c>
      <c r="E371" s="40">
        <f>Pressure!H371</f>
        <v>81.256230789298584</v>
      </c>
      <c r="F371" s="10">
        <f t="shared" si="42"/>
        <v>4.5</v>
      </c>
      <c r="G371" s="4">
        <f t="shared" si="41"/>
        <v>215640.29584712692</v>
      </c>
      <c r="H371" s="42">
        <f t="shared" si="43"/>
        <v>8.0584920070539425</v>
      </c>
      <c r="I371" s="10">
        <f t="shared" si="44"/>
        <v>1.1962328466489001</v>
      </c>
      <c r="J371" s="4">
        <f t="shared" si="45"/>
        <v>494.61000885906532</v>
      </c>
      <c r="K371" s="4">
        <f t="shared" si="46"/>
        <v>111.19329366014688</v>
      </c>
      <c r="L371" s="42">
        <f>Pressure!Q371</f>
        <v>0.16768596831263829</v>
      </c>
      <c r="M371" s="10">
        <f t="shared" si="48"/>
        <v>0.23671190639260611</v>
      </c>
      <c r="N371" s="10">
        <f t="shared" si="47"/>
        <v>2.5992897854448858</v>
      </c>
    </row>
    <row r="372" spans="3:14">
      <c r="C372" s="4">
        <f>Pressure!AB372*1000000</f>
        <v>5088725.6287195059</v>
      </c>
      <c r="D372" s="78">
        <f>Pressure!I372</f>
        <v>8.1256230789298584E-5</v>
      </c>
      <c r="E372" s="40">
        <f>Pressure!H372</f>
        <v>81.256230789298584</v>
      </c>
      <c r="F372" s="10">
        <f t="shared" si="42"/>
        <v>4.5</v>
      </c>
      <c r="G372" s="4">
        <f t="shared" si="41"/>
        <v>215649.49735967084</v>
      </c>
      <c r="H372" s="42">
        <f t="shared" si="43"/>
        <v>8.0587609581933659</v>
      </c>
      <c r="I372" s="10">
        <f t="shared" si="44"/>
        <v>1.1962366577823449</v>
      </c>
      <c r="J372" s="4">
        <f t="shared" si="45"/>
        <v>494.63269005992703</v>
      </c>
      <c r="K372" s="4">
        <f t="shared" si="46"/>
        <v>111.19839262171823</v>
      </c>
      <c r="L372" s="42">
        <f>Pressure!Q372</f>
        <v>0.16816455575162639</v>
      </c>
      <c r="M372" s="10">
        <f t="shared" si="48"/>
        <v>0.23671956490665752</v>
      </c>
      <c r="N372" s="10">
        <f t="shared" si="47"/>
        <v>2.5992897854448858</v>
      </c>
    </row>
    <row r="373" spans="3:14">
      <c r="C373" s="4">
        <f>Pressure!AB373*1000000</f>
        <v>5088940.2251334814</v>
      </c>
      <c r="D373" s="78">
        <f>Pressure!I373</f>
        <v>8.1256230789298584E-5</v>
      </c>
      <c r="E373" s="40">
        <f>Pressure!H373</f>
        <v>81.256230789298584</v>
      </c>
      <c r="F373" s="10">
        <f t="shared" si="42"/>
        <v>4.5</v>
      </c>
      <c r="G373" s="4">
        <f t="shared" si="41"/>
        <v>215658.59150468581</v>
      </c>
      <c r="H373" s="42">
        <f t="shared" si="43"/>
        <v>8.059026769090389</v>
      </c>
      <c r="I373" s="10">
        <f t="shared" si="44"/>
        <v>1.1962404241261624</v>
      </c>
      <c r="J373" s="4">
        <f t="shared" si="45"/>
        <v>494.65510660598562</v>
      </c>
      <c r="K373" s="4">
        <f t="shared" si="46"/>
        <v>111.2034320862339</v>
      </c>
      <c r="L373" s="42">
        <f>Pressure!Q373</f>
        <v>0.16864313667629491</v>
      </c>
      <c r="M373" s="10">
        <f t="shared" si="48"/>
        <v>0.236727134245825</v>
      </c>
      <c r="N373" s="10">
        <f t="shared" si="47"/>
        <v>2.5992897854448858</v>
      </c>
    </row>
    <row r="374" spans="3:14">
      <c r="C374" s="4">
        <f>Pressure!AB374*1000000</f>
        <v>5089152.2878691871</v>
      </c>
      <c r="D374" s="78">
        <f>Pressure!I374</f>
        <v>8.1256230789298584E-5</v>
      </c>
      <c r="E374" s="40">
        <f>Pressure!H374</f>
        <v>81.256230789298584</v>
      </c>
      <c r="F374" s="10">
        <f t="shared" si="42"/>
        <v>4.5</v>
      </c>
      <c r="G374" s="4">
        <f t="shared" si="41"/>
        <v>215667.57827774066</v>
      </c>
      <c r="H374" s="42">
        <f t="shared" si="43"/>
        <v>8.0592894396858608</v>
      </c>
      <c r="I374" s="10">
        <f t="shared" si="44"/>
        <v>1.1962441456898085</v>
      </c>
      <c r="J374" s="4">
        <f t="shared" si="45"/>
        <v>494.67725848631858</v>
      </c>
      <c r="K374" s="4">
        <f t="shared" si="46"/>
        <v>111.20841205123838</v>
      </c>
      <c r="L374" s="42">
        <f>Pressure!Q374</f>
        <v>0.16912171116301616</v>
      </c>
      <c r="M374" s="10">
        <f t="shared" si="48"/>
        <v>0.23673461441038787</v>
      </c>
      <c r="N374" s="10">
        <f t="shared" si="47"/>
        <v>2.5992897854448858</v>
      </c>
    </row>
    <row r="375" spans="3:14">
      <c r="C375" s="4">
        <f>Pressure!AB375*1000000</f>
        <v>5089361.816823124</v>
      </c>
      <c r="D375" s="78">
        <f>Pressure!I375</f>
        <v>8.1256230789298584E-5</v>
      </c>
      <c r="E375" s="40">
        <f>Pressure!H375</f>
        <v>81.256230789298584</v>
      </c>
      <c r="F375" s="10">
        <f t="shared" si="42"/>
        <v>4.5</v>
      </c>
      <c r="G375" s="4">
        <f t="shared" si="41"/>
        <v>215676.45767444928</v>
      </c>
      <c r="H375" s="42">
        <f t="shared" si="43"/>
        <v>8.0595489699211029</v>
      </c>
      <c r="I375" s="10">
        <f t="shared" si="44"/>
        <v>1.1962478224826232</v>
      </c>
      <c r="J375" s="4">
        <f t="shared" si="45"/>
        <v>494.69914569011445</v>
      </c>
      <c r="K375" s="4">
        <f t="shared" si="46"/>
        <v>111.21333251430117</v>
      </c>
      <c r="L375" s="42">
        <f>Pressure!Q375</f>
        <v>0.16960027928815291</v>
      </c>
      <c r="M375" s="10">
        <f t="shared" si="48"/>
        <v>0.2367420054006259</v>
      </c>
      <c r="N375" s="10">
        <f t="shared" si="47"/>
        <v>2.5992897854448858</v>
      </c>
    </row>
    <row r="376" spans="3:14">
      <c r="C376" s="4">
        <f>Pressure!AB376*1000000</f>
        <v>5089568.8118928252</v>
      </c>
      <c r="D376" s="78">
        <f>Pressure!I376</f>
        <v>8.1256230789298584E-5</v>
      </c>
      <c r="E376" s="40">
        <f>Pressure!H376</f>
        <v>81.256230789298584</v>
      </c>
      <c r="F376" s="10">
        <f t="shared" si="42"/>
        <v>4.5</v>
      </c>
      <c r="G376" s="4">
        <f t="shared" si="41"/>
        <v>215685.22969046936</v>
      </c>
      <c r="H376" s="42">
        <f t="shared" si="43"/>
        <v>8.0598053597378883</v>
      </c>
      <c r="I376" s="10">
        <f t="shared" si="44"/>
        <v>1.1962514545138292</v>
      </c>
      <c r="J376" s="4">
        <f t="shared" si="45"/>
        <v>494.72076820666967</v>
      </c>
      <c r="K376" s="4">
        <f t="shared" si="46"/>
        <v>111.21819347301599</v>
      </c>
      <c r="L376" s="42">
        <f>Pressure!Q376</f>
        <v>0.17007884112805846</v>
      </c>
      <c r="M376" s="10">
        <f t="shared" si="48"/>
        <v>0.23674930721681806</v>
      </c>
      <c r="N376" s="10">
        <f t="shared" si="47"/>
        <v>2.5992897854448858</v>
      </c>
    </row>
    <row r="377" spans="3:14">
      <c r="C377" s="4">
        <f>Pressure!AB377*1000000</f>
        <v>5089773.2729770131</v>
      </c>
      <c r="D377" s="78">
        <f>Pressure!I377</f>
        <v>8.1256230789298584E-5</v>
      </c>
      <c r="E377" s="40">
        <f>Pressure!H377</f>
        <v>81.256230789298584</v>
      </c>
      <c r="F377" s="10">
        <f t="shared" si="42"/>
        <v>4.5</v>
      </c>
      <c r="G377" s="4">
        <f t="shared" si="41"/>
        <v>215693.894321509</v>
      </c>
      <c r="H377" s="42">
        <f t="shared" si="43"/>
        <v>8.0600586090786432</v>
      </c>
      <c r="I377" s="10">
        <f t="shared" si="44"/>
        <v>1.1962550417925353</v>
      </c>
      <c r="J377" s="4">
        <f t="shared" si="45"/>
        <v>494.74212602540479</v>
      </c>
      <c r="K377" s="4">
        <f t="shared" si="46"/>
        <v>111.22299492500446</v>
      </c>
      <c r="L377" s="42">
        <f>Pressure!Q377</f>
        <v>0.17055739675907675</v>
      </c>
      <c r="M377" s="10">
        <f t="shared" si="48"/>
        <v>0.23675651985920437</v>
      </c>
      <c r="N377" s="10">
        <f t="shared" si="47"/>
        <v>2.5992897854448858</v>
      </c>
    </row>
    <row r="378" spans="3:14">
      <c r="C378" s="4">
        <f>Pressure!AB378*1000000</f>
        <v>5089975.1999752419</v>
      </c>
      <c r="D378" s="78">
        <f>Pressure!I378</f>
        <v>8.1256230789298584E-5</v>
      </c>
      <c r="E378" s="40">
        <f>Pressure!H378</f>
        <v>81.256230789298584</v>
      </c>
      <c r="F378" s="10">
        <f t="shared" si="42"/>
        <v>4.5</v>
      </c>
      <c r="G378" s="4">
        <f t="shared" si="41"/>
        <v>215702.45156331148</v>
      </c>
      <c r="H378" s="42">
        <f t="shared" si="43"/>
        <v>8.0603087178859667</v>
      </c>
      <c r="I378" s="10">
        <f t="shared" si="44"/>
        <v>1.1962585843277305</v>
      </c>
      <c r="J378" s="4">
        <f t="shared" si="45"/>
        <v>494.7632191358274</v>
      </c>
      <c r="K378" s="4">
        <f t="shared" si="46"/>
        <v>111.22773686790778</v>
      </c>
      <c r="L378" s="42">
        <f>Pressure!Q378</f>
        <v>0.17103594625754251</v>
      </c>
      <c r="M378" s="10">
        <f t="shared" si="48"/>
        <v>0.23676364332804992</v>
      </c>
      <c r="N378" s="10">
        <f t="shared" si="47"/>
        <v>2.5992897854448858</v>
      </c>
    </row>
    <row r="379" spans="3:14">
      <c r="C379" s="4">
        <f>Pressure!AB379*1000000</f>
        <v>5090174.5927884383</v>
      </c>
      <c r="D379" s="78">
        <f>Pressure!I379</f>
        <v>8.1256230789298584E-5</v>
      </c>
      <c r="E379" s="40">
        <f>Pressure!H379</f>
        <v>81.256230789298584</v>
      </c>
      <c r="F379" s="10">
        <f t="shared" si="42"/>
        <v>4.5</v>
      </c>
      <c r="G379" s="4">
        <f t="shared" si="41"/>
        <v>215710.90141167826</v>
      </c>
      <c r="H379" s="42">
        <f t="shared" si="43"/>
        <v>8.0605556861033509</v>
      </c>
      <c r="I379" s="10">
        <f t="shared" si="44"/>
        <v>1.1962620821282921</v>
      </c>
      <c r="J379" s="4">
        <f t="shared" si="45"/>
        <v>494.78404752758837</v>
      </c>
      <c r="K379" s="4">
        <f t="shared" si="46"/>
        <v>111.2324192993994</v>
      </c>
      <c r="L379" s="42">
        <f>Pressure!Q379</f>
        <v>0.17151448969978136</v>
      </c>
      <c r="M379" s="10">
        <f t="shared" si="48"/>
        <v>0.23677067762358037</v>
      </c>
      <c r="N379" s="10">
        <f t="shared" si="47"/>
        <v>2.5992897854448858</v>
      </c>
    </row>
    <row r="380" spans="3:14">
      <c r="C380" s="4">
        <f>Pressure!AB380*1000000</f>
        <v>5090371.4513182938</v>
      </c>
      <c r="D380" s="78">
        <f>Pressure!I380</f>
        <v>8.1256230789298584E-5</v>
      </c>
      <c r="E380" s="40">
        <f>Pressure!H380</f>
        <v>81.256230789298584</v>
      </c>
      <c r="F380" s="10">
        <f t="shared" si="42"/>
        <v>4.5</v>
      </c>
      <c r="G380" s="4">
        <f t="shared" si="41"/>
        <v>215719.24386244328</v>
      </c>
      <c r="H380" s="42">
        <f t="shared" si="43"/>
        <v>8.060799513674386</v>
      </c>
      <c r="I380" s="10">
        <f t="shared" si="44"/>
        <v>1.196265535202977</v>
      </c>
      <c r="J380" s="4">
        <f t="shared" si="45"/>
        <v>494.80461119041848</v>
      </c>
      <c r="K380" s="4">
        <f t="shared" si="46"/>
        <v>111.23704221717065</v>
      </c>
      <c r="L380" s="42">
        <f>Pressure!Q380</f>
        <v>0.17199302716210996</v>
      </c>
      <c r="M380" s="10">
        <f t="shared" si="48"/>
        <v>0.23677762274603562</v>
      </c>
      <c r="N380" s="10">
        <f t="shared" si="47"/>
        <v>2.5992897854448858</v>
      </c>
    </row>
    <row r="381" spans="3:14">
      <c r="C381" s="4">
        <f>Pressure!AB381*1000000</f>
        <v>5090565.7754676063</v>
      </c>
      <c r="D381" s="78">
        <f>Pressure!I381</f>
        <v>8.1256230789298584E-5</v>
      </c>
      <c r="E381" s="40">
        <f>Pressure!H381</f>
        <v>81.256230789298584</v>
      </c>
      <c r="F381" s="10">
        <f t="shared" si="42"/>
        <v>4.5</v>
      </c>
      <c r="G381" s="4">
        <f t="shared" si="41"/>
        <v>215727.47891148733</v>
      </c>
      <c r="H381" s="42">
        <f t="shared" si="43"/>
        <v>8.0610402005431983</v>
      </c>
      <c r="I381" s="10">
        <f t="shared" si="44"/>
        <v>1.1962689435604261</v>
      </c>
      <c r="J381" s="4">
        <f t="shared" si="45"/>
        <v>494.82491011416403</v>
      </c>
      <c r="K381" s="4">
        <f t="shared" si="46"/>
        <v>111.24160561893891</v>
      </c>
      <c r="L381" s="42">
        <f>Pressure!Q381</f>
        <v>0.17247155872083608</v>
      </c>
      <c r="M381" s="10">
        <f t="shared" si="48"/>
        <v>0.23678447869563551</v>
      </c>
      <c r="N381" s="10">
        <f t="shared" si="47"/>
        <v>2.5992897854448858</v>
      </c>
    </row>
    <row r="382" spans="3:14">
      <c r="C382" s="4">
        <f>Pressure!AB382*1000000</f>
        <v>5090757.5651404597</v>
      </c>
      <c r="D382" s="78">
        <f>Pressure!I382</f>
        <v>8.1256230789298584E-5</v>
      </c>
      <c r="E382" s="40">
        <f>Pressure!H382</f>
        <v>81.256230789298584</v>
      </c>
      <c r="F382" s="10">
        <f t="shared" si="42"/>
        <v>4.5</v>
      </c>
      <c r="G382" s="4">
        <f t="shared" si="41"/>
        <v>215735.60655474561</v>
      </c>
      <c r="H382" s="42">
        <f t="shared" si="43"/>
        <v>8.061277746654687</v>
      </c>
      <c r="I382" s="10">
        <f t="shared" si="44"/>
        <v>1.196272307209169</v>
      </c>
      <c r="J382" s="4">
        <f t="shared" si="45"/>
        <v>494.84494428880595</v>
      </c>
      <c r="K382" s="4">
        <f t="shared" si="46"/>
        <v>111.24610950245177</v>
      </c>
      <c r="L382" s="42">
        <f>Pressure!Q382</f>
        <v>0.17295008445225873</v>
      </c>
      <c r="M382" s="10">
        <f t="shared" si="48"/>
        <v>0.23679124547256541</v>
      </c>
      <c r="N382" s="10">
        <f t="shared" si="47"/>
        <v>2.5992897854448858</v>
      </c>
    </row>
    <row r="383" spans="3:14">
      <c r="C383" s="4">
        <f>Pressure!AB383*1000000</f>
        <v>5090946.8202418964</v>
      </c>
      <c r="D383" s="78">
        <f>Pressure!I383</f>
        <v>8.1256230789298584E-5</v>
      </c>
      <c r="E383" s="40">
        <f>Pressure!H383</f>
        <v>81.256230789298584</v>
      </c>
      <c r="F383" s="10">
        <f t="shared" si="42"/>
        <v>4.5</v>
      </c>
      <c r="G383" s="4">
        <f t="shared" si="41"/>
        <v>215743.62678819409</v>
      </c>
      <c r="H383" s="42">
        <f t="shared" si="43"/>
        <v>8.0615121519541013</v>
      </c>
      <c r="I383" s="10">
        <f t="shared" si="44"/>
        <v>1.1962756261576166</v>
      </c>
      <c r="J383" s="4">
        <f t="shared" si="45"/>
        <v>494.86471370442473</v>
      </c>
      <c r="K383" s="4">
        <f t="shared" si="46"/>
        <v>111.25055386547923</v>
      </c>
      <c r="L383" s="42">
        <f>Pressure!Q383</f>
        <v>0.17342860443266833</v>
      </c>
      <c r="M383" s="10">
        <f t="shared" si="48"/>
        <v>0.23679792307705505</v>
      </c>
      <c r="N383" s="10">
        <f t="shared" si="47"/>
        <v>2.5992897854448858</v>
      </c>
    </row>
    <row r="384" spans="3:14">
      <c r="C384" s="4">
        <f>Pressure!AB384*1000000</f>
        <v>5091133.5406779628</v>
      </c>
      <c r="D384" s="78">
        <f>Pressure!I384</f>
        <v>8.1256230789298584E-5</v>
      </c>
      <c r="E384" s="40">
        <f>Pressure!H384</f>
        <v>81.256230789298584</v>
      </c>
      <c r="F384" s="10">
        <f t="shared" si="42"/>
        <v>4.5</v>
      </c>
      <c r="G384" s="4">
        <f t="shared" si="41"/>
        <v>215751.53960785118</v>
      </c>
      <c r="H384" s="42">
        <f t="shared" si="43"/>
        <v>8.0617434163870954</v>
      </c>
      <c r="I384" s="10">
        <f t="shared" si="44"/>
        <v>1.1962789004140637</v>
      </c>
      <c r="J384" s="4">
        <f t="shared" si="45"/>
        <v>494.88421835120624</v>
      </c>
      <c r="K384" s="4">
        <f t="shared" si="46"/>
        <v>111.25493870581499</v>
      </c>
      <c r="L384" s="42">
        <f>Pressure!Q384</f>
        <v>0.1739071187383468</v>
      </c>
      <c r="M384" s="10">
        <f t="shared" si="48"/>
        <v>0.23680451150930273</v>
      </c>
      <c r="N384" s="10">
        <f t="shared" si="47"/>
        <v>2.5992897854448858</v>
      </c>
    </row>
    <row r="385" spans="3:14">
      <c r="C385" s="4">
        <f>Pressure!AB385*1000000</f>
        <v>5091317.7263558749</v>
      </c>
      <c r="D385" s="78">
        <f>Pressure!I385</f>
        <v>8.1256230789298584E-5</v>
      </c>
      <c r="E385" s="40">
        <f>Pressure!H385</f>
        <v>81.256230789298584</v>
      </c>
      <c r="F385" s="10">
        <f t="shared" si="42"/>
        <v>4.5</v>
      </c>
      <c r="G385" s="4">
        <f t="shared" si="41"/>
        <v>215759.34500978491</v>
      </c>
      <c r="H385" s="42">
        <f t="shared" si="43"/>
        <v>8.0619715398999432</v>
      </c>
      <c r="I385" s="10">
        <f t="shared" si="44"/>
        <v>1.1962821299866904</v>
      </c>
      <c r="J385" s="4">
        <f t="shared" si="45"/>
        <v>494.90345821945829</v>
      </c>
      <c r="K385" s="4">
        <f t="shared" si="46"/>
        <v>111.25926402128013</v>
      </c>
      <c r="L385" s="42">
        <f>Pressure!Q385</f>
        <v>0.1743856274455676</v>
      </c>
      <c r="M385" s="10">
        <f t="shared" si="48"/>
        <v>0.23681101076945316</v>
      </c>
      <c r="N385" s="10">
        <f t="shared" si="47"/>
        <v>2.5992897854448858</v>
      </c>
    </row>
    <row r="386" spans="3:14">
      <c r="C386" s="4">
        <f>Pressure!AB386*1000000</f>
        <v>5091499.3771837708</v>
      </c>
      <c r="D386" s="78">
        <f>Pressure!I386</f>
        <v>8.1256230789298584E-5</v>
      </c>
      <c r="E386" s="40">
        <f>Pressure!H386</f>
        <v>81.256230789298584</v>
      </c>
      <c r="F386" s="10">
        <f t="shared" si="42"/>
        <v>4.5</v>
      </c>
      <c r="G386" s="4">
        <f t="shared" si="41"/>
        <v>215767.04299010235</v>
      </c>
      <c r="H386" s="42">
        <f t="shared" si="43"/>
        <v>8.0621965224392387</v>
      </c>
      <c r="I386" s="10">
        <f t="shared" si="44"/>
        <v>1.1962853148835593</v>
      </c>
      <c r="J386" s="4">
        <f t="shared" si="45"/>
        <v>494.92243329958512</v>
      </c>
      <c r="K386" s="4">
        <f t="shared" si="46"/>
        <v>111.26352980971744</v>
      </c>
      <c r="L386" s="42">
        <f>Pressure!Q386</f>
        <v>0.174864130630596</v>
      </c>
      <c r="M386" s="10">
        <f t="shared" si="48"/>
        <v>0.23681742085771915</v>
      </c>
      <c r="N386" s="10">
        <f t="shared" si="47"/>
        <v>2.5992897854448858</v>
      </c>
    </row>
    <row r="387" spans="3:14">
      <c r="C387" s="4">
        <f>Pressure!AB387*1000000</f>
        <v>5091678.4930710522</v>
      </c>
      <c r="D387" s="78">
        <f>Pressure!I387</f>
        <v>8.1256230789298584E-5</v>
      </c>
      <c r="E387" s="40">
        <f>Pressure!H387</f>
        <v>81.256230789298584</v>
      </c>
      <c r="F387" s="10">
        <f t="shared" si="42"/>
        <v>4.5</v>
      </c>
      <c r="G387" s="4">
        <f t="shared" si="41"/>
        <v>215774.63354496413</v>
      </c>
      <c r="H387" s="42">
        <f t="shared" si="43"/>
        <v>8.0624183639522844</v>
      </c>
      <c r="I387" s="10">
        <f t="shared" si="44"/>
        <v>1.1962884551126203</v>
      </c>
      <c r="J387" s="4">
        <f t="shared" si="45"/>
        <v>494.941143582123</v>
      </c>
      <c r="K387" s="4">
        <f t="shared" si="46"/>
        <v>111.26773606899937</v>
      </c>
      <c r="L387" s="42">
        <f>Pressure!Q387</f>
        <v>0.17534262836968909</v>
      </c>
      <c r="M387" s="10">
        <f t="shared" si="48"/>
        <v>0.23682374177424656</v>
      </c>
      <c r="N387" s="10">
        <f t="shared" si="47"/>
        <v>2.5992897854448858</v>
      </c>
    </row>
    <row r="388" spans="3:14">
      <c r="C388" s="4">
        <f>Pressure!AB388*1000000</f>
        <v>5091855.0739278011</v>
      </c>
      <c r="D388" s="78">
        <f>Pressure!I388</f>
        <v>8.1256230789298584E-5</v>
      </c>
      <c r="E388" s="40">
        <f>Pressure!H388</f>
        <v>81.256230789298584</v>
      </c>
      <c r="F388" s="10">
        <f t="shared" si="42"/>
        <v>4.5</v>
      </c>
      <c r="G388" s="4">
        <f t="shared" si="41"/>
        <v>215782.11667055974</v>
      </c>
      <c r="H388" s="42">
        <f t="shared" si="43"/>
        <v>8.0626370643864256</v>
      </c>
      <c r="I388" s="10">
        <f t="shared" si="44"/>
        <v>1.1962915506817007</v>
      </c>
      <c r="J388" s="4">
        <f t="shared" si="45"/>
        <v>494.95958905767895</v>
      </c>
      <c r="K388" s="4">
        <f t="shared" si="46"/>
        <v>111.27188279701429</v>
      </c>
      <c r="L388" s="42">
        <f>Pressure!Q388</f>
        <v>0.17582112073909592</v>
      </c>
      <c r="M388" s="10">
        <f t="shared" si="48"/>
        <v>0.23682997351919061</v>
      </c>
      <c r="N388" s="10">
        <f t="shared" si="47"/>
        <v>2.5992897854448858</v>
      </c>
    </row>
    <row r="389" spans="3:14">
      <c r="C389" s="4">
        <f>Pressure!AB389*1000000</f>
        <v>5092029.1196657047</v>
      </c>
      <c r="D389" s="78">
        <f>Pressure!I389</f>
        <v>8.1256230789298584E-5</v>
      </c>
      <c r="E389" s="40">
        <f>Pressure!H389</f>
        <v>81.256230789298584</v>
      </c>
      <c r="F389" s="10">
        <f t="shared" si="42"/>
        <v>4.5</v>
      </c>
      <c r="G389" s="4">
        <f t="shared" si="41"/>
        <v>215789.49236314662</v>
      </c>
      <c r="H389" s="42">
        <f t="shared" si="43"/>
        <v>8.0628526236901319</v>
      </c>
      <c r="I389" s="10">
        <f t="shared" si="44"/>
        <v>1.1962946015985221</v>
      </c>
      <c r="J389" s="4">
        <f t="shared" si="45"/>
        <v>494.97776971702797</v>
      </c>
      <c r="K389" s="4">
        <f t="shared" si="46"/>
        <v>111.27596999168831</v>
      </c>
      <c r="L389" s="42">
        <f>Pressure!Q389</f>
        <v>0.17629960781505766</v>
      </c>
      <c r="M389" s="10">
        <f t="shared" si="48"/>
        <v>0.23683611609269703</v>
      </c>
      <c r="N389" s="10">
        <f t="shared" si="47"/>
        <v>2.5992897854448858</v>
      </c>
    </row>
    <row r="390" spans="3:14">
      <c r="C390" s="4">
        <f>Pressure!AB390*1000000</f>
        <v>5092200.6301970864</v>
      </c>
      <c r="D390" s="78">
        <f>Pressure!I390</f>
        <v>8.1256230789298584E-5</v>
      </c>
      <c r="E390" s="40">
        <f>Pressure!H390</f>
        <v>81.256230789298584</v>
      </c>
      <c r="F390" s="10">
        <f t="shared" si="42"/>
        <v>4.5</v>
      </c>
      <c r="G390" s="4">
        <f t="shared" si="41"/>
        <v>215796.76061900929</v>
      </c>
      <c r="H390" s="42">
        <f t="shared" si="43"/>
        <v>8.0630650418118481</v>
      </c>
      <c r="I390" s="10">
        <f t="shared" si="44"/>
        <v>1.1962976078706831</v>
      </c>
      <c r="J390" s="4">
        <f t="shared" si="45"/>
        <v>494.9956855510116</v>
      </c>
      <c r="K390" s="4">
        <f t="shared" si="46"/>
        <v>111.27999765096254</v>
      </c>
      <c r="L390" s="42">
        <f>Pressure!Q390</f>
        <v>0.17677808967380765</v>
      </c>
      <c r="M390" s="10">
        <f t="shared" si="48"/>
        <v>0.23684216949490111</v>
      </c>
      <c r="N390" s="10">
        <f t="shared" si="47"/>
        <v>2.5992897854448858</v>
      </c>
    </row>
    <row r="391" spans="3:14">
      <c r="C391" s="4">
        <f>Pressure!AB391*1000000</f>
        <v>5092369.6054355623</v>
      </c>
      <c r="D391" s="78">
        <f>Pressure!I391</f>
        <v>8.1256230789298584E-5</v>
      </c>
      <c r="E391" s="40">
        <f>Pressure!H391</f>
        <v>81.256230789298584</v>
      </c>
      <c r="F391" s="10">
        <f t="shared" si="42"/>
        <v>4.5</v>
      </c>
      <c r="G391" s="4">
        <f t="shared" si="41"/>
        <v>215803.92143448693</v>
      </c>
      <c r="H391" s="42">
        <f t="shared" si="43"/>
        <v>8.0632743187007865</v>
      </c>
      <c r="I391" s="10">
        <f t="shared" si="44"/>
        <v>1.1963005695056703</v>
      </c>
      <c r="J391" s="4">
        <f t="shared" si="45"/>
        <v>495.0133365506062</v>
      </c>
      <c r="K391" s="4">
        <f t="shared" si="46"/>
        <v>111.28396577280837</v>
      </c>
      <c r="L391" s="42">
        <f>Pressure!Q391</f>
        <v>0.17725656639157159</v>
      </c>
      <c r="M391" s="10">
        <f t="shared" si="48"/>
        <v>0.23684813372593355</v>
      </c>
      <c r="N391" s="10">
        <f t="shared" si="47"/>
        <v>2.5992897854448858</v>
      </c>
    </row>
    <row r="392" spans="3:14">
      <c r="C392" s="4">
        <f>Pressure!AB392*1000000</f>
        <v>5092536.0452957889</v>
      </c>
      <c r="D392" s="78">
        <f>Pressure!I392</f>
        <v>8.1256230789298584E-5</v>
      </c>
      <c r="E392" s="40">
        <f>Pressure!H392</f>
        <v>81.256230789298584</v>
      </c>
      <c r="F392" s="10">
        <f t="shared" si="42"/>
        <v>4.5</v>
      </c>
      <c r="G392" s="4">
        <f t="shared" si="41"/>
        <v>215810.97480596285</v>
      </c>
      <c r="H392" s="42">
        <f t="shared" si="43"/>
        <v>8.0634804543066103</v>
      </c>
      <c r="I392" s="10">
        <f t="shared" si="44"/>
        <v>1.1963034865108546</v>
      </c>
      <c r="J392" s="4">
        <f t="shared" si="45"/>
        <v>495.03072270689665</v>
      </c>
      <c r="K392" s="4">
        <f t="shared" si="46"/>
        <v>111.28787435522159</v>
      </c>
      <c r="L392" s="42">
        <f>Pressure!Q392</f>
        <v>0.17773503804456758</v>
      </c>
      <c r="M392" s="10">
        <f t="shared" si="48"/>
        <v>0.23685400878590293</v>
      </c>
      <c r="N392" s="10">
        <f t="shared" si="47"/>
        <v>2.5992897854448858</v>
      </c>
    </row>
    <row r="393" spans="3:14">
      <c r="C393" s="4">
        <f>Pressure!AB393*1000000</f>
        <v>5092699.9496932384</v>
      </c>
      <c r="D393" s="78">
        <f>Pressure!I393</f>
        <v>8.1256230789298584E-5</v>
      </c>
      <c r="E393" s="40">
        <f>Pressure!H393</f>
        <v>81.256230789298584</v>
      </c>
      <c r="F393" s="10">
        <f t="shared" si="42"/>
        <v>4.5</v>
      </c>
      <c r="G393" s="4">
        <f t="shared" si="41"/>
        <v>215817.92072985499</v>
      </c>
      <c r="H393" s="42">
        <f t="shared" si="43"/>
        <v>8.0636834485791589</v>
      </c>
      <c r="I393" s="10">
        <f t="shared" si="44"/>
        <v>1.1963063588934875</v>
      </c>
      <c r="J393" s="4">
        <f t="shared" si="45"/>
        <v>495.04784401105354</v>
      </c>
      <c r="K393" s="4">
        <f t="shared" si="46"/>
        <v>111.29172339621725</v>
      </c>
      <c r="L393" s="42">
        <f>Pressure!Q393</f>
        <v>0.17821350470900635</v>
      </c>
      <c r="M393" s="10">
        <f t="shared" si="48"/>
        <v>0.23685979467492532</v>
      </c>
      <c r="N393" s="10">
        <f t="shared" si="47"/>
        <v>2.5992897854448858</v>
      </c>
    </row>
    <row r="394" spans="3:14">
      <c r="C394" s="4">
        <f>Pressure!AB394*1000000</f>
        <v>5092861.3185448414</v>
      </c>
      <c r="D394" s="78">
        <f>Pressure!I394</f>
        <v>8.1256230789298584E-5</v>
      </c>
      <c r="E394" s="40">
        <f>Pressure!H394</f>
        <v>81.256230789298584</v>
      </c>
      <c r="F394" s="10">
        <f t="shared" si="42"/>
        <v>4.5</v>
      </c>
      <c r="G394" s="4">
        <f t="shared" si="41"/>
        <v>215824.75920264301</v>
      </c>
      <c r="H394" s="42">
        <f t="shared" si="43"/>
        <v>8.0638833014692537</v>
      </c>
      <c r="I394" s="10">
        <f t="shared" si="44"/>
        <v>1.1963091866607112</v>
      </c>
      <c r="J394" s="4">
        <f t="shared" si="45"/>
        <v>495.06470045439931</v>
      </c>
      <c r="K394" s="4">
        <f t="shared" si="46"/>
        <v>111.29551289384455</v>
      </c>
      <c r="L394" s="42">
        <f>Pressure!Q394</f>
        <v>0.17869196646109123</v>
      </c>
      <c r="M394" s="10">
        <f t="shared" si="48"/>
        <v>0.23686549139307958</v>
      </c>
      <c r="N394" s="10">
        <f t="shared" si="47"/>
        <v>2.5992897854448858</v>
      </c>
    </row>
    <row r="395" spans="3:14">
      <c r="C395" s="4">
        <f>Pressure!AB395*1000000</f>
        <v>5093020.1517683882</v>
      </c>
      <c r="D395" s="78">
        <f>Pressure!I395</f>
        <v>8.1256230789298584E-5</v>
      </c>
      <c r="E395" s="40">
        <f>Pressure!H395</f>
        <v>81.256230789298584</v>
      </c>
      <c r="F395" s="10">
        <f t="shared" si="42"/>
        <v>4.5</v>
      </c>
      <c r="G395" s="4">
        <f t="shared" si="41"/>
        <v>215831.49022084303</v>
      </c>
      <c r="H395" s="42">
        <f t="shared" si="43"/>
        <v>8.0640800129279455</v>
      </c>
      <c r="I395" s="10">
        <f t="shared" si="44"/>
        <v>1.1963119698195497</v>
      </c>
      <c r="J395" s="4">
        <f t="shared" si="45"/>
        <v>495.08129202834647</v>
      </c>
      <c r="K395" s="4">
        <f t="shared" si="46"/>
        <v>111.29924284617294</v>
      </c>
      <c r="L395" s="42">
        <f>Pressure!Q395</f>
        <v>0.17917042337701844</v>
      </c>
      <c r="M395" s="10">
        <f t="shared" si="48"/>
        <v>0.23687109894049108</v>
      </c>
      <c r="N395" s="10">
        <f t="shared" si="47"/>
        <v>2.5992897854448858</v>
      </c>
    </row>
    <row r="396" spans="3:14">
      <c r="C396" s="4">
        <f>Pressure!AB396*1000000</f>
        <v>5093176.4492826462</v>
      </c>
      <c r="D396" s="78">
        <f>Pressure!I396</f>
        <v>8.1256230789298584E-5</v>
      </c>
      <c r="E396" s="40">
        <f>Pressure!H396</f>
        <v>81.256230789298584</v>
      </c>
      <c r="F396" s="10">
        <f t="shared" si="42"/>
        <v>4.5</v>
      </c>
      <c r="G396" s="4">
        <f t="shared" si="41"/>
        <v>215838.11378101262</v>
      </c>
      <c r="H396" s="42">
        <f t="shared" si="43"/>
        <v>8.0642735829066652</v>
      </c>
      <c r="I396" s="10">
        <f t="shared" si="44"/>
        <v>1.1963147083769099</v>
      </c>
      <c r="J396" s="4">
        <f t="shared" si="45"/>
        <v>495.09761872440964</v>
      </c>
      <c r="K396" s="4">
        <f t="shared" si="46"/>
        <v>111.30291325129483</v>
      </c>
      <c r="L396" s="42">
        <f>Pressure!Q396</f>
        <v>0.17964887553297704</v>
      </c>
      <c r="M396" s="10">
        <f t="shared" si="48"/>
        <v>0.23687661731719592</v>
      </c>
      <c r="N396" s="10">
        <f t="shared" si="47"/>
        <v>2.5992897854448858</v>
      </c>
    </row>
    <row r="397" spans="3:14">
      <c r="C397" s="4">
        <f>Pressure!AB397*1000000</f>
        <v>5093330.2110076258</v>
      </c>
      <c r="D397" s="78">
        <f>Pressure!I397</f>
        <v>8.1256230789298584E-5</v>
      </c>
      <c r="E397" s="40">
        <f>Pressure!H397</f>
        <v>81.256230789298584</v>
      </c>
      <c r="F397" s="10">
        <f t="shared" si="42"/>
        <v>4.5</v>
      </c>
      <c r="G397" s="4">
        <f t="shared" si="41"/>
        <v>215844.62987976195</v>
      </c>
      <c r="H397" s="42">
        <f t="shared" si="43"/>
        <v>8.064464011357547</v>
      </c>
      <c r="I397" s="10">
        <f t="shared" si="44"/>
        <v>1.1963174023395866</v>
      </c>
      <c r="J397" s="4">
        <f t="shared" si="45"/>
        <v>495.11368053423303</v>
      </c>
      <c r="K397" s="4">
        <f t="shared" si="46"/>
        <v>111.30652410733174</v>
      </c>
      <c r="L397" s="42">
        <f>Pressure!Q397</f>
        <v>0.18012732300514919</v>
      </c>
      <c r="M397" s="10">
        <f t="shared" si="48"/>
        <v>0.23688204652330164</v>
      </c>
      <c r="N397" s="10">
        <f t="shared" si="47"/>
        <v>2.5992897854448858</v>
      </c>
    </row>
    <row r="398" spans="3:14">
      <c r="C398" s="4">
        <f>Pressure!AB398*1000000</f>
        <v>5093481.4368643649</v>
      </c>
      <c r="D398" s="78">
        <f>Pressure!I398</f>
        <v>8.1256230789298584E-5</v>
      </c>
      <c r="E398" s="40">
        <f>Pressure!H398</f>
        <v>81.256230789298584</v>
      </c>
      <c r="F398" s="10">
        <f t="shared" si="42"/>
        <v>4.5</v>
      </c>
      <c r="G398" s="4">
        <f t="shared" si="41"/>
        <v>215851.0385137448</v>
      </c>
      <c r="H398" s="42">
        <f t="shared" si="43"/>
        <v>8.0646512982331693</v>
      </c>
      <c r="I398" s="10">
        <f t="shared" si="44"/>
        <v>1.1963200517142587</v>
      </c>
      <c r="J398" s="4">
        <f t="shared" si="45"/>
        <v>495.12947744956847</v>
      </c>
      <c r="K398" s="4">
        <f t="shared" si="46"/>
        <v>111.3100754124294</v>
      </c>
      <c r="L398" s="42">
        <f>Pressure!Q398</f>
        <v>0.18060576586971019</v>
      </c>
      <c r="M398" s="10">
        <f t="shared" si="48"/>
        <v>0.23688738655885128</v>
      </c>
      <c r="N398" s="10">
        <f t="shared" si="47"/>
        <v>2.5992897854448858</v>
      </c>
    </row>
    <row r="399" spans="3:14">
      <c r="C399" s="4">
        <f>Pressure!AB399*1000000</f>
        <v>5093630.1267749183</v>
      </c>
      <c r="D399" s="78">
        <f>Pressure!I399</f>
        <v>8.1256230789298584E-5</v>
      </c>
      <c r="E399" s="40">
        <f>Pressure!H399</f>
        <v>81.256230789298584</v>
      </c>
      <c r="F399" s="10">
        <f t="shared" si="42"/>
        <v>4.5</v>
      </c>
      <c r="G399" s="4">
        <f t="shared" si="41"/>
        <v>215857.33967965798</v>
      </c>
      <c r="H399" s="42">
        <f t="shared" si="43"/>
        <v>8.0648354434865386</v>
      </c>
      <c r="I399" s="10">
        <f t="shared" si="44"/>
        <v>1.1963226565074889</v>
      </c>
      <c r="J399" s="4">
        <f t="shared" si="45"/>
        <v>495.14500946227378</v>
      </c>
      <c r="K399" s="4">
        <f t="shared" si="46"/>
        <v>111.31356716475739</v>
      </c>
      <c r="L399" s="42">
        <f>Pressure!Q399</f>
        <v>0.18108420420282861</v>
      </c>
      <c r="M399" s="10">
        <f t="shared" si="48"/>
        <v>0.23689263742389993</v>
      </c>
      <c r="N399" s="10">
        <f t="shared" si="47"/>
        <v>2.5992897854448858</v>
      </c>
    </row>
    <row r="400" spans="3:14">
      <c r="C400" s="4">
        <f>Pressure!AB400*1000000</f>
        <v>5093776.2806621948</v>
      </c>
      <c r="D400" s="78">
        <f>Pressure!I400</f>
        <v>8.1256230789298584E-5</v>
      </c>
      <c r="E400" s="40">
        <f>Pressure!H400</f>
        <v>81.256230789298584</v>
      </c>
      <c r="F400" s="10">
        <f t="shared" si="42"/>
        <v>4.5</v>
      </c>
      <c r="G400" s="4">
        <f t="shared" si="41"/>
        <v>215863.53337423457</v>
      </c>
      <c r="H400" s="42">
        <f t="shared" si="43"/>
        <v>8.0650164470708869</v>
      </c>
      <c r="I400" s="10">
        <f t="shared" si="44"/>
        <v>1.1963252167257215</v>
      </c>
      <c r="J400" s="4">
        <f t="shared" si="45"/>
        <v>495.16027656429605</v>
      </c>
      <c r="K400" s="4">
        <f t="shared" si="46"/>
        <v>111.3169993625053</v>
      </c>
      <c r="L400" s="42">
        <f>Pressure!Q400</f>
        <v>0.18156263808066642</v>
      </c>
      <c r="M400" s="10">
        <f t="shared" si="48"/>
        <v>0.2368977991184831</v>
      </c>
      <c r="N400" s="10">
        <f t="shared" si="47"/>
        <v>2.5992897854448858</v>
      </c>
    </row>
    <row r="401" spans="3:14">
      <c r="C401" s="4">
        <f>Pressure!AB401*1000000</f>
        <v>5093919.8984506363</v>
      </c>
      <c r="D401" s="78">
        <f>Pressure!I401</f>
        <v>8.1256230789298584E-5</v>
      </c>
      <c r="E401" s="40">
        <f>Pressure!H401</f>
        <v>81.256230789298584</v>
      </c>
      <c r="F401" s="10">
        <f t="shared" si="42"/>
        <v>4.5</v>
      </c>
      <c r="G401" s="4">
        <f t="shared" si="41"/>
        <v>215869.61959427258</v>
      </c>
      <c r="H401" s="42">
        <f t="shared" si="43"/>
        <v>8.0651943089405069</v>
      </c>
      <c r="I401" s="10">
        <f t="shared" si="44"/>
        <v>1.1963277323752937</v>
      </c>
      <c r="J401" s="4">
        <f t="shared" si="45"/>
        <v>495.17527874774265</v>
      </c>
      <c r="K401" s="4">
        <f t="shared" si="46"/>
        <v>111.32037200389881</v>
      </c>
      <c r="L401" s="42">
        <f>Pressure!Q401</f>
        <v>0.1820410675793791</v>
      </c>
      <c r="M401" s="10">
        <f t="shared" si="48"/>
        <v>0.23690287164264345</v>
      </c>
      <c r="N401" s="10">
        <f t="shared" si="47"/>
        <v>2.5992897854448858</v>
      </c>
    </row>
    <row r="402" spans="3:14">
      <c r="C402" s="4">
        <f>Pressure!AB402*1000000</f>
        <v>5094060.9800653784</v>
      </c>
      <c r="D402" s="78">
        <f>Pressure!I402</f>
        <v>8.1256230789298584E-5</v>
      </c>
      <c r="E402" s="40">
        <f>Pressure!H402</f>
        <v>81.256230789298584</v>
      </c>
      <c r="F402" s="10">
        <f t="shared" si="42"/>
        <v>4.5</v>
      </c>
      <c r="G402" s="4">
        <f t="shared" si="41"/>
        <v>215875.59833659933</v>
      </c>
      <c r="H402" s="42">
        <f t="shared" si="43"/>
        <v>8.0653690290497302</v>
      </c>
      <c r="I402" s="10">
        <f t="shared" si="44"/>
        <v>1.1963302034624208</v>
      </c>
      <c r="J402" s="4">
        <f t="shared" si="45"/>
        <v>495.19001600479316</v>
      </c>
      <c r="K402" s="4">
        <f t="shared" si="46"/>
        <v>111.3236850871798</v>
      </c>
      <c r="L402" s="42">
        <f>Pressure!Q402</f>
        <v>0.18251949277511578</v>
      </c>
      <c r="M402" s="10">
        <f t="shared" si="48"/>
        <v>0.23690785499639908</v>
      </c>
      <c r="N402" s="10">
        <f t="shared" si="47"/>
        <v>2.5992897854448858</v>
      </c>
    </row>
    <row r="403" spans="3:14">
      <c r="C403" s="4">
        <f>Pressure!AB403*1000000</f>
        <v>5094199.5254326994</v>
      </c>
      <c r="D403" s="78">
        <f>Pressure!I403</f>
        <v>8.1256230789298584E-5</v>
      </c>
      <c r="E403" s="40">
        <f>Pressure!H403</f>
        <v>81.256230789298584</v>
      </c>
      <c r="F403" s="10">
        <f t="shared" si="42"/>
        <v>4.5</v>
      </c>
      <c r="G403" s="4">
        <f t="shared" si="41"/>
        <v>215881.46959809077</v>
      </c>
      <c r="H403" s="42">
        <f t="shared" si="43"/>
        <v>8.0655406073534621</v>
      </c>
      <c r="I403" s="10">
        <f t="shared" si="44"/>
        <v>1.1963326299932053</v>
      </c>
      <c r="J403" s="4">
        <f t="shared" si="45"/>
        <v>495.2044883277469</v>
      </c>
      <c r="K403" s="4">
        <f t="shared" si="46"/>
        <v>111.32693861061708</v>
      </c>
      <c r="L403" s="42">
        <f>Pressure!Q403</f>
        <v>0.1829979137440193</v>
      </c>
      <c r="M403" s="10">
        <f t="shared" si="48"/>
        <v>0.23691274917974769</v>
      </c>
      <c r="N403" s="10">
        <f t="shared" si="47"/>
        <v>2.5992897854448858</v>
      </c>
    </row>
    <row r="404" spans="3:14">
      <c r="C404" s="4">
        <f>Pressure!AB404*1000000</f>
        <v>5094335.5344800651</v>
      </c>
      <c r="D404" s="78">
        <f>Pressure!I404</f>
        <v>8.1256230789298584E-5</v>
      </c>
      <c r="E404" s="40">
        <f>Pressure!H404</f>
        <v>81.256230789298584</v>
      </c>
      <c r="F404" s="10">
        <f t="shared" si="42"/>
        <v>4.5</v>
      </c>
      <c r="G404" s="4">
        <f t="shared" si="41"/>
        <v>215887.23337567295</v>
      </c>
      <c r="H404" s="42">
        <f t="shared" si="43"/>
        <v>8.0657090438072565</v>
      </c>
      <c r="I404" s="10">
        <f t="shared" si="44"/>
        <v>1.1963350119736362</v>
      </c>
      <c r="J404" s="4">
        <f t="shared" si="45"/>
        <v>495.21869570902692</v>
      </c>
      <c r="K404" s="4">
        <f t="shared" si="46"/>
        <v>111.3301325725073</v>
      </c>
      <c r="L404" s="42">
        <f>Pressure!Q404</f>
        <v>0.18347633056222643</v>
      </c>
      <c r="M404" s="10">
        <f t="shared" si="48"/>
        <v>0.23691755419272031</v>
      </c>
      <c r="N404" s="10">
        <f t="shared" si="47"/>
        <v>2.5992897854448858</v>
      </c>
    </row>
    <row r="405" spans="3:14">
      <c r="C405" s="4">
        <f>Pressure!AB405*1000000</f>
        <v>5094469.0071359714</v>
      </c>
      <c r="D405" s="78">
        <f>Pressure!I405</f>
        <v>8.1256230789298584E-5</v>
      </c>
      <c r="E405" s="40">
        <f>Pressure!H405</f>
        <v>81.256230789298584</v>
      </c>
      <c r="F405" s="10">
        <f t="shared" si="42"/>
        <v>4.5</v>
      </c>
      <c r="G405" s="4">
        <f t="shared" si="41"/>
        <v>215892.88966631575</v>
      </c>
      <c r="H405" s="42">
        <f t="shared" si="43"/>
        <v>8.0658743383671005</v>
      </c>
      <c r="I405" s="10">
        <f t="shared" si="44"/>
        <v>1.1963373494095868</v>
      </c>
      <c r="J405" s="4">
        <f t="shared" si="45"/>
        <v>495.23263814116387</v>
      </c>
      <c r="K405" s="4">
        <f t="shared" si="46"/>
        <v>111.33326697117123</v>
      </c>
      <c r="L405" s="42">
        <f>Pressure!Q405</f>
        <v>0.18395474330586789</v>
      </c>
      <c r="M405" s="10">
        <f t="shared" si="48"/>
        <v>0.23692227003530938</v>
      </c>
      <c r="N405" s="10">
        <f t="shared" si="47"/>
        <v>2.5992897854448858</v>
      </c>
    </row>
    <row r="406" spans="3:14">
      <c r="C406" s="4">
        <f>Pressure!AB406*1000000</f>
        <v>5094599.9433298139</v>
      </c>
      <c r="D406" s="78">
        <f>Pressure!I406</f>
        <v>8.1256230789298584E-5</v>
      </c>
      <c r="E406" s="40">
        <f>Pressure!H406</f>
        <v>81.256230789298584</v>
      </c>
      <c r="F406" s="10">
        <f t="shared" si="42"/>
        <v>4.5</v>
      </c>
      <c r="G406" s="4">
        <f t="shared" si="41"/>
        <v>215898.43846702707</v>
      </c>
      <c r="H406" s="42">
        <f t="shared" si="43"/>
        <v>8.0660364909892763</v>
      </c>
      <c r="I406" s="10">
        <f t="shared" si="44"/>
        <v>1.1963396423068133</v>
      </c>
      <c r="J406" s="4">
        <f t="shared" si="45"/>
        <v>495.24631561678262</v>
      </c>
      <c r="K406" s="4">
        <f t="shared" si="46"/>
        <v>111.33634180495091</v>
      </c>
      <c r="L406" s="42">
        <f>Pressure!Q406</f>
        <v>0.1844331520510685</v>
      </c>
      <c r="M406" s="10">
        <f t="shared" si="48"/>
        <v>0.23692689670747569</v>
      </c>
      <c r="N406" s="10">
        <f t="shared" si="47"/>
        <v>2.5992897854448858</v>
      </c>
    </row>
    <row r="407" spans="3:14">
      <c r="C407" s="4">
        <f>Pressure!AB407*1000000</f>
        <v>5094728.34299218</v>
      </c>
      <c r="D407" s="78">
        <f>Pressure!I407</f>
        <v>8.1256230789298584E-5</v>
      </c>
      <c r="E407" s="40">
        <f>Pressure!H407</f>
        <v>81.256230789298584</v>
      </c>
      <c r="F407" s="10">
        <f t="shared" si="42"/>
        <v>4.5</v>
      </c>
      <c r="G407" s="4">
        <f t="shared" si="41"/>
        <v>215903.87977486535</v>
      </c>
      <c r="H407" s="42">
        <f t="shared" si="43"/>
        <v>8.0661955016306965</v>
      </c>
      <c r="I407" s="10">
        <f t="shared" si="44"/>
        <v>1.1963418906709589</v>
      </c>
      <c r="J407" s="4">
        <f t="shared" si="45"/>
        <v>495.25972812863233</v>
      </c>
      <c r="K407" s="4">
        <f t="shared" si="46"/>
        <v>111.33935707221626</v>
      </c>
      <c r="L407" s="42">
        <f>Pressure!Q407</f>
        <v>0.18491155687394734</v>
      </c>
      <c r="M407" s="10">
        <f t="shared" si="48"/>
        <v>0.23693143420922103</v>
      </c>
      <c r="N407" s="10">
        <f t="shared" si="47"/>
        <v>2.5992897854448858</v>
      </c>
    </row>
    <row r="408" spans="3:14">
      <c r="C408" s="4">
        <f>Pressure!AB408*1000000</f>
        <v>5094854.2060547518</v>
      </c>
      <c r="D408" s="78">
        <f>Pressure!I408</f>
        <v>8.1256230789298584E-5</v>
      </c>
      <c r="E408" s="40">
        <f>Pressure!H408</f>
        <v>81.256230789298584</v>
      </c>
      <c r="F408" s="10">
        <f t="shared" si="42"/>
        <v>4.5</v>
      </c>
      <c r="G408" s="4">
        <f t="shared" si="41"/>
        <v>215909.21358693542</v>
      </c>
      <c r="H408" s="42">
        <f t="shared" si="43"/>
        <v>8.0663513702488121</v>
      </c>
      <c r="I408" s="10">
        <f t="shared" si="44"/>
        <v>1.1963440945075521</v>
      </c>
      <c r="J408" s="4">
        <f t="shared" si="45"/>
        <v>495.27287566957648</v>
      </c>
      <c r="K408" s="4">
        <f t="shared" si="46"/>
        <v>111.34231277136291</v>
      </c>
      <c r="L408" s="42">
        <f>Pressure!Q408</f>
        <v>0.18538995785061779</v>
      </c>
      <c r="M408" s="10">
        <f t="shared" si="48"/>
        <v>0.2369358825404968</v>
      </c>
      <c r="N408" s="10">
        <f t="shared" si="47"/>
        <v>2.5992897854448858</v>
      </c>
    </row>
    <row r="409" spans="3:14">
      <c r="C409" s="4">
        <f>Pressure!AB409*1000000</f>
        <v>5094977.5324501125</v>
      </c>
      <c r="D409" s="78">
        <f>Pressure!I409</f>
        <v>8.1256230789298584E-5</v>
      </c>
      <c r="E409" s="40">
        <f>Pressure!H409</f>
        <v>81.256230789298584</v>
      </c>
      <c r="F409" s="10">
        <f t="shared" si="42"/>
        <v>4.5</v>
      </c>
      <c r="G409" s="4">
        <f t="shared" si="41"/>
        <v>215914.4399003803</v>
      </c>
      <c r="H409" s="42">
        <f t="shared" si="43"/>
        <v>8.0665040968013493</v>
      </c>
      <c r="I409" s="10">
        <f t="shared" si="44"/>
        <v>1.1963462538220042</v>
      </c>
      <c r="J409" s="4">
        <f t="shared" si="45"/>
        <v>495.2857582325729</v>
      </c>
      <c r="K409" s="4">
        <f t="shared" si="46"/>
        <v>111.34520890080772</v>
      </c>
      <c r="L409" s="42">
        <f>Pressure!Q409</f>
        <v>0.18586835505718774</v>
      </c>
      <c r="M409" s="10">
        <f t="shared" si="48"/>
        <v>0.2369402417012656</v>
      </c>
      <c r="N409" s="10">
        <f t="shared" si="47"/>
        <v>2.5992897854448858</v>
      </c>
    </row>
    <row r="410" spans="3:14">
      <c r="C410" s="4">
        <f>Pressure!AB410*1000000</f>
        <v>5095098.3221122054</v>
      </c>
      <c r="D410" s="78">
        <f>Pressure!I410</f>
        <v>8.1256230789298584E-5</v>
      </c>
      <c r="E410" s="40">
        <f>Pressure!H410</f>
        <v>81.256230789298584</v>
      </c>
      <c r="F410" s="10">
        <f t="shared" si="42"/>
        <v>4.5</v>
      </c>
      <c r="G410" s="4">
        <f t="shared" si="41"/>
        <v>215919.55871240067</v>
      </c>
      <c r="H410" s="42">
        <f t="shared" si="43"/>
        <v>8.0666536812468905</v>
      </c>
      <c r="I410" s="10">
        <f t="shared" si="44"/>
        <v>1.196348368619617</v>
      </c>
      <c r="J410" s="4">
        <f t="shared" si="45"/>
        <v>495.29837581072132</v>
      </c>
      <c r="K410" s="4">
        <f t="shared" si="46"/>
        <v>111.34804545899945</v>
      </c>
      <c r="L410" s="42">
        <f>Pressure!Q410</f>
        <v>0.18634674856975963</v>
      </c>
      <c r="M410" s="10">
        <f t="shared" si="48"/>
        <v>0.23694451169148029</v>
      </c>
      <c r="N410" s="10">
        <f t="shared" si="47"/>
        <v>2.5992897854448858</v>
      </c>
    </row>
    <row r="411" spans="3:14">
      <c r="C411" s="4">
        <f>Pressure!AB411*1000000</f>
        <v>5095216.5749756526</v>
      </c>
      <c r="D411" s="78">
        <f>Pressure!I411</f>
        <v>8.1256230789298584E-5</v>
      </c>
      <c r="E411" s="40">
        <f>Pressure!H411</f>
        <v>81.256230789298584</v>
      </c>
      <c r="F411" s="10">
        <f t="shared" si="42"/>
        <v>4.5</v>
      </c>
      <c r="G411" s="4">
        <f t="shared" si="41"/>
        <v>215924.57002022592</v>
      </c>
      <c r="H411" s="42">
        <f t="shared" si="43"/>
        <v>8.0668001235440272</v>
      </c>
      <c r="I411" s="10">
        <f t="shared" si="44"/>
        <v>1.1963504389055706</v>
      </c>
      <c r="J411" s="4">
        <f t="shared" si="45"/>
        <v>495.31072839719258</v>
      </c>
      <c r="K411" s="4">
        <f t="shared" si="46"/>
        <v>111.35082244440281</v>
      </c>
      <c r="L411" s="42">
        <f>Pressure!Q411</f>
        <v>0.18682513846443063</v>
      </c>
      <c r="M411" s="10">
        <f t="shared" si="48"/>
        <v>0.23694869251107864</v>
      </c>
      <c r="N411" s="10">
        <f t="shared" si="47"/>
        <v>2.5992897854448858</v>
      </c>
    </row>
    <row r="412" spans="3:14">
      <c r="C412" s="4">
        <f>Pressure!AB412*1000000</f>
        <v>5095332.2909765299</v>
      </c>
      <c r="D412" s="78">
        <f>Pressure!I412</f>
        <v>8.1256230789298584E-5</v>
      </c>
      <c r="E412" s="40">
        <f>Pressure!H412</f>
        <v>81.256230789298584</v>
      </c>
      <c r="F412" s="10">
        <f t="shared" si="42"/>
        <v>4.5</v>
      </c>
      <c r="G412" s="4">
        <f t="shared" ref="G412:G475" si="49">IF(C412/(1+(k-1)/2*N412^2)^(k/(k-1))&lt;patm*1000000,patm*1000000,C412/(1+(k-1)/2*N412^2)^(k/(k-1)))</f>
        <v>215929.47382114708</v>
      </c>
      <c r="H412" s="42">
        <f t="shared" si="43"/>
        <v>8.0669434236523152</v>
      </c>
      <c r="I412" s="10">
        <f t="shared" si="44"/>
        <v>1.1963524646849371</v>
      </c>
      <c r="J412" s="4">
        <f t="shared" si="45"/>
        <v>495.32281598530892</v>
      </c>
      <c r="K412" s="4">
        <f t="shared" si="46"/>
        <v>111.3535398555166</v>
      </c>
      <c r="L412" s="42">
        <f>Pressure!Q412</f>
        <v>0.18730352481729268</v>
      </c>
      <c r="M412" s="10">
        <f t="shared" si="48"/>
        <v>0.23695278415997156</v>
      </c>
      <c r="N412" s="10">
        <f t="shared" si="47"/>
        <v>2.5992897854448858</v>
      </c>
    </row>
    <row r="413" spans="3:14">
      <c r="C413" s="4">
        <f>Pressure!AB413*1000000</f>
        <v>5095445.4700515904</v>
      </c>
      <c r="D413" s="78">
        <f>Pressure!I413</f>
        <v>8.1256230789298584E-5</v>
      </c>
      <c r="E413" s="40">
        <f>Pressure!H413</f>
        <v>81.256230789298584</v>
      </c>
      <c r="F413" s="10">
        <f t="shared" ref="F413:F476" si="50">aexit/E413</f>
        <v>4.5</v>
      </c>
      <c r="G413" s="4">
        <f t="shared" si="49"/>
        <v>215934.27011248388</v>
      </c>
      <c r="H413" s="42">
        <f t="shared" ref="H413:H476" si="51">1/(((k+1)/2)^(1/(k-1))*(patm*1000000/C413)^(1/k)*SQRT((k+1)/(k-1)*(1-(patm*1000000/C413)^((k-1)/k))))</f>
        <v>8.0670835815313247</v>
      </c>
      <c r="I413" s="10">
        <f t="shared" ref="I413:I476" si="52">etanoz*SQRT(2*k^2/(k-1)*(2/(k+1))^((k+1)/(k-1))*(1-(G413/C413)^((k-1)/k)))+(G413-patm*1000000)/C413*(aexit/E413)</f>
        <v>1.1963544459626672</v>
      </c>
      <c r="J413" s="4">
        <f t="shared" ref="J413:J476" si="53">I413*D413*C413</f>
        <v>495.33463856846384</v>
      </c>
      <c r="K413" s="4">
        <f t="shared" ref="K413:K474" si="54">J413/4.4482</f>
        <v>111.35619769085559</v>
      </c>
      <c r="L413" s="42">
        <f>Pressure!Q413</f>
        <v>0.1877819077044327</v>
      </c>
      <c r="M413" s="10">
        <f t="shared" si="48"/>
        <v>0.23695678663811223</v>
      </c>
      <c r="N413" s="10">
        <f t="shared" si="47"/>
        <v>2.5992897854448858</v>
      </c>
    </row>
    <row r="414" spans="3:14">
      <c r="C414" s="4">
        <f>Pressure!AB414*1000000</f>
        <v>5095556.1121391179</v>
      </c>
      <c r="D414" s="78">
        <f>Pressure!I414</f>
        <v>8.1256230789298584E-5</v>
      </c>
      <c r="E414" s="40">
        <f>Pressure!H414</f>
        <v>81.256230789298584</v>
      </c>
      <c r="F414" s="10">
        <f t="shared" si="50"/>
        <v>4.5</v>
      </c>
      <c r="G414" s="4">
        <f t="shared" si="49"/>
        <v>215938.95889162095</v>
      </c>
      <c r="H414" s="42">
        <f t="shared" si="51"/>
        <v>8.0672205971416968</v>
      </c>
      <c r="I414" s="10">
        <f t="shared" si="52"/>
        <v>1.1963563827436052</v>
      </c>
      <c r="J414" s="4">
        <f t="shared" si="53"/>
        <v>495.34619614021045</v>
      </c>
      <c r="K414" s="4">
        <f t="shared" si="54"/>
        <v>111.35879594897047</v>
      </c>
      <c r="L414" s="42">
        <f>Pressure!Q414</f>
        <v>0.18826028720193264</v>
      </c>
      <c r="M414" s="10">
        <f t="shared" si="48"/>
        <v>0.23696069994537397</v>
      </c>
      <c r="N414" s="10">
        <f t="shared" ref="N414:N477" si="55">N413-1/834*(me-mef)</f>
        <v>2.5992897854448858</v>
      </c>
    </row>
    <row r="415" spans="3:14">
      <c r="C415" s="4">
        <f>Pressure!AB415*1000000</f>
        <v>5095664.2171778735</v>
      </c>
      <c r="D415" s="78">
        <f>Pressure!I415</f>
        <v>8.1256230789298584E-5</v>
      </c>
      <c r="E415" s="40">
        <f>Pressure!H415</f>
        <v>81.256230789298584</v>
      </c>
      <c r="F415" s="10">
        <f t="shared" si="50"/>
        <v>4.5</v>
      </c>
      <c r="G415" s="4">
        <f t="shared" si="49"/>
        <v>215943.54015596304</v>
      </c>
      <c r="H415" s="42">
        <f t="shared" si="51"/>
        <v>8.0673544704438171</v>
      </c>
      <c r="I415" s="10">
        <f t="shared" si="52"/>
        <v>1.1963582750324704</v>
      </c>
      <c r="J415" s="4">
        <f t="shared" si="53"/>
        <v>495.35748869415175</v>
      </c>
      <c r="K415" s="4">
        <f t="shared" si="54"/>
        <v>111.36133462842312</v>
      </c>
      <c r="L415" s="42">
        <f>Pressure!Q415</f>
        <v>0.18873866338586964</v>
      </c>
      <c r="M415" s="10">
        <f t="shared" si="48"/>
        <v>0.23696452408169677</v>
      </c>
      <c r="N415" s="10">
        <f t="shared" si="55"/>
        <v>2.5992897854448858</v>
      </c>
    </row>
    <row r="416" spans="3:14">
      <c r="C416" s="4">
        <f>Pressure!AB416*1000000</f>
        <v>5095769.7851081491</v>
      </c>
      <c r="D416" s="78">
        <f>Pressure!I416</f>
        <v>8.1256230789298584E-5</v>
      </c>
      <c r="E416" s="40">
        <f>Pressure!H416</f>
        <v>81.256230789298584</v>
      </c>
      <c r="F416" s="10">
        <f t="shared" si="50"/>
        <v>4.5</v>
      </c>
      <c r="G416" s="4">
        <f t="shared" si="49"/>
        <v>215948.01390297993</v>
      </c>
      <c r="H416" s="42">
        <f t="shared" si="51"/>
        <v>8.0674852013991405</v>
      </c>
      <c r="I416" s="10">
        <f t="shared" si="52"/>
        <v>1.196360122833876</v>
      </c>
      <c r="J416" s="4">
        <f t="shared" si="53"/>
        <v>495.36851622405078</v>
      </c>
      <c r="K416" s="4">
        <f t="shared" si="54"/>
        <v>111.36381372781143</v>
      </c>
      <c r="L416" s="42">
        <f>Pressure!Q416</f>
        <v>0.18921703633231612</v>
      </c>
      <c r="M416" s="10">
        <f t="shared" si="48"/>
        <v>0.23696825904693589</v>
      </c>
      <c r="N416" s="10">
        <f t="shared" si="55"/>
        <v>2.5992897854448858</v>
      </c>
    </row>
    <row r="417" spans="3:14">
      <c r="C417" s="4">
        <f>Pressure!AB417*1000000</f>
        <v>5095872.8158712005</v>
      </c>
      <c r="D417" s="78">
        <f>Pressure!I417</f>
        <v>8.1256230789298584E-5</v>
      </c>
      <c r="E417" s="40">
        <f>Pressure!H417</f>
        <v>81.256230789298584</v>
      </c>
      <c r="F417" s="10">
        <f t="shared" si="50"/>
        <v>4.5</v>
      </c>
      <c r="G417" s="4">
        <f t="shared" si="49"/>
        <v>215952.38013018214</v>
      </c>
      <c r="H417" s="42">
        <f t="shared" si="51"/>
        <v>8.0676127899694858</v>
      </c>
      <c r="I417" s="10">
        <f t="shared" si="52"/>
        <v>1.1963619261523184</v>
      </c>
      <c r="J417" s="4">
        <f t="shared" si="53"/>
        <v>495.37927872377111</v>
      </c>
      <c r="K417" s="4">
        <f t="shared" si="54"/>
        <v>111.36623324575584</v>
      </c>
      <c r="L417" s="42">
        <f>Pressure!Q417</f>
        <v>0.18969540611733993</v>
      </c>
      <c r="M417" s="10">
        <f t="shared" si="48"/>
        <v>0.23697190484099781</v>
      </c>
      <c r="N417" s="10">
        <f t="shared" si="55"/>
        <v>2.5992897854448858</v>
      </c>
    </row>
    <row r="418" spans="3:14">
      <c r="C418" s="4">
        <f>Pressure!AB418*1000000</f>
        <v>5095973.3094092263</v>
      </c>
      <c r="D418" s="78">
        <f>Pressure!I418</f>
        <v>8.1256230789298584E-5</v>
      </c>
      <c r="E418" s="40">
        <f>Pressure!H418</f>
        <v>81.256230789298584</v>
      </c>
      <c r="F418" s="10">
        <f t="shared" si="50"/>
        <v>4.5</v>
      </c>
      <c r="G418" s="4">
        <f t="shared" si="49"/>
        <v>215956.63883512013</v>
      </c>
      <c r="H418" s="42">
        <f t="shared" si="51"/>
        <v>8.0677372361170114</v>
      </c>
      <c r="I418" s="10">
        <f t="shared" si="52"/>
        <v>1.1963636849921777</v>
      </c>
      <c r="J418" s="4">
        <f t="shared" si="53"/>
        <v>495.38977618727495</v>
      </c>
      <c r="K418" s="4">
        <f t="shared" si="54"/>
        <v>111.36859318089901</v>
      </c>
      <c r="L418" s="42">
        <f>Pressure!Q418</f>
        <v>0.1901737728170044</v>
      </c>
      <c r="M418" s="10">
        <f t="shared" si="48"/>
        <v>0.2369754614637431</v>
      </c>
      <c r="N418" s="10">
        <f t="shared" si="55"/>
        <v>2.5992897854448858</v>
      </c>
    </row>
    <row r="419" spans="3:14">
      <c r="C419" s="4">
        <f>Pressure!AB419*1000000</f>
        <v>5096071.2656655395</v>
      </c>
      <c r="D419" s="78">
        <f>Pressure!I419</f>
        <v>8.1256230789298584E-5</v>
      </c>
      <c r="E419" s="40">
        <f>Pressure!H419</f>
        <v>81.256230789298584</v>
      </c>
      <c r="F419" s="10">
        <f t="shared" si="50"/>
        <v>4.5</v>
      </c>
      <c r="G419" s="4">
        <f t="shared" si="49"/>
        <v>215960.79001539166</v>
      </c>
      <c r="H419" s="42">
        <f t="shared" si="51"/>
        <v>8.0678585398044209</v>
      </c>
      <c r="I419" s="10">
        <f t="shared" si="52"/>
        <v>1.1963653993577199</v>
      </c>
      <c r="J419" s="4">
        <f t="shared" si="53"/>
        <v>495.40000860864063</v>
      </c>
      <c r="K419" s="4">
        <f t="shared" si="54"/>
        <v>111.37089353190969</v>
      </c>
      <c r="L419" s="42">
        <f>Pressure!Q419</f>
        <v>0.19065213650736856</v>
      </c>
      <c r="M419" s="10">
        <f t="shared" si="48"/>
        <v>0.2369789289150451</v>
      </c>
      <c r="N419" s="10">
        <f t="shared" si="55"/>
        <v>2.5992897854448858</v>
      </c>
    </row>
    <row r="420" spans="3:14">
      <c r="C420" s="4">
        <f>Pressure!AB420*1000000</f>
        <v>5096166.6845846679</v>
      </c>
      <c r="D420" s="78">
        <f>Pressure!I420</f>
        <v>8.1256230789298584E-5</v>
      </c>
      <c r="E420" s="40">
        <f>Pressure!H420</f>
        <v>81.256230789298584</v>
      </c>
      <c r="F420" s="10">
        <f t="shared" si="50"/>
        <v>4.5</v>
      </c>
      <c r="G420" s="4">
        <f t="shared" si="49"/>
        <v>215964.83366864594</v>
      </c>
      <c r="H420" s="42">
        <f t="shared" si="51"/>
        <v>8.0679767009950929</v>
      </c>
      <c r="I420" s="10">
        <f t="shared" si="52"/>
        <v>1.1963670692530999</v>
      </c>
      <c r="J420" s="4">
        <f t="shared" si="53"/>
        <v>495.40997598207389</v>
      </c>
      <c r="K420" s="4">
        <f t="shared" si="54"/>
        <v>111.37313429748525</v>
      </c>
      <c r="L420" s="42">
        <f>Pressure!Q420</f>
        <v>0.19113049726448716</v>
      </c>
      <c r="M420" s="10">
        <f t="shared" si="48"/>
        <v>0.23698230719474181</v>
      </c>
      <c r="N420" s="10">
        <f t="shared" si="55"/>
        <v>2.5992897854448858</v>
      </c>
    </row>
    <row r="421" spans="3:14">
      <c r="C421" s="4">
        <f>Pressure!AB421*1000000</f>
        <v>5096259.5661117574</v>
      </c>
      <c r="D421" s="78">
        <f>Pressure!I421</f>
        <v>8.1256230789298584E-5</v>
      </c>
      <c r="E421" s="40">
        <f>Pressure!H421</f>
        <v>81.256230789298584</v>
      </c>
      <c r="F421" s="10">
        <f t="shared" si="50"/>
        <v>4.5</v>
      </c>
      <c r="G421" s="4">
        <f t="shared" si="49"/>
        <v>215968.76979255833</v>
      </c>
      <c r="H421" s="42">
        <f t="shared" si="51"/>
        <v>8.0680917196523367</v>
      </c>
      <c r="I421" s="10">
        <f t="shared" si="52"/>
        <v>1.1963686946823495</v>
      </c>
      <c r="J421" s="4">
        <f t="shared" si="53"/>
        <v>495.41967830184433</v>
      </c>
      <c r="K421" s="4">
        <f t="shared" si="54"/>
        <v>111.37531547633748</v>
      </c>
      <c r="L421" s="42">
        <f>Pressure!Q421</f>
        <v>0.1916088551644109</v>
      </c>
      <c r="M421" s="10">
        <f t="shared" si="48"/>
        <v>0.23698559630270599</v>
      </c>
      <c r="N421" s="10">
        <f t="shared" si="55"/>
        <v>2.5992897854448858</v>
      </c>
    </row>
    <row r="422" spans="3:14">
      <c r="C422" s="4">
        <f>Pressure!AB422*1000000</f>
        <v>5096349.9101935718</v>
      </c>
      <c r="D422" s="78">
        <f>Pressure!I422</f>
        <v>8.1256230789298584E-5</v>
      </c>
      <c r="E422" s="40">
        <f>Pressure!H422</f>
        <v>81.256230789298584</v>
      </c>
      <c r="F422" s="10">
        <f t="shared" si="50"/>
        <v>4.5</v>
      </c>
      <c r="G422" s="4">
        <f t="shared" si="49"/>
        <v>215972.59838487284</v>
      </c>
      <c r="H422" s="42">
        <f t="shared" si="51"/>
        <v>8.0682035957406395</v>
      </c>
      <c r="I422" s="10">
        <f t="shared" si="52"/>
        <v>1.1963702756493964</v>
      </c>
      <c r="J422" s="4">
        <f t="shared" si="53"/>
        <v>495.42911556239125</v>
      </c>
      <c r="K422" s="4">
        <f t="shared" si="54"/>
        <v>111.37743706721623</v>
      </c>
      <c r="L422" s="42">
        <f>Pressure!Q422</f>
        <v>0.1920872102831864</v>
      </c>
      <c r="M422" s="10">
        <f t="shared" si="48"/>
        <v>0.23698879623874519</v>
      </c>
      <c r="N422" s="10">
        <f t="shared" si="55"/>
        <v>2.5992897854448858</v>
      </c>
    </row>
    <row r="423" spans="3:14">
      <c r="C423" s="4">
        <f>Pressure!AB423*1000000</f>
        <v>5096437.7167775622</v>
      </c>
      <c r="D423" s="78">
        <f>Pressure!I423</f>
        <v>8.1256230789298584E-5</v>
      </c>
      <c r="E423" s="40">
        <f>Pressure!H423</f>
        <v>81.256230789298584</v>
      </c>
      <c r="F423" s="10">
        <f t="shared" si="50"/>
        <v>4.5</v>
      </c>
      <c r="G423" s="4">
        <f t="shared" si="49"/>
        <v>215976.3194433625</v>
      </c>
      <c r="H423" s="42">
        <f t="shared" si="51"/>
        <v>8.0683123292245131</v>
      </c>
      <c r="I423" s="10">
        <f t="shared" si="52"/>
        <v>1.1963718121580469</v>
      </c>
      <c r="J423" s="4">
        <f t="shared" si="53"/>
        <v>495.43828775822527</v>
      </c>
      <c r="K423" s="4">
        <f t="shared" si="54"/>
        <v>111.37949906888748</v>
      </c>
      <c r="L423" s="42">
        <f>Pressure!Q423</f>
        <v>0.19256556269685643</v>
      </c>
      <c r="M423" s="10">
        <f t="shared" si="48"/>
        <v>0.23699190700268608</v>
      </c>
      <c r="N423" s="10">
        <f t="shared" si="55"/>
        <v>2.5992897854448858</v>
      </c>
    </row>
    <row r="424" spans="3:14">
      <c r="C424" s="4">
        <f>Pressure!AB424*1000000</f>
        <v>5096522.9858125914</v>
      </c>
      <c r="D424" s="78">
        <f>Pressure!I424</f>
        <v>8.1256230789298584E-5</v>
      </c>
      <c r="E424" s="40">
        <f>Pressure!H424</f>
        <v>81.256230789298584</v>
      </c>
      <c r="F424" s="10">
        <f t="shared" si="50"/>
        <v>4.5</v>
      </c>
      <c r="G424" s="4">
        <f t="shared" si="49"/>
        <v>215979.93296586029</v>
      </c>
      <c r="H424" s="42">
        <f t="shared" si="51"/>
        <v>8.0684179200693613</v>
      </c>
      <c r="I424" s="10">
        <f t="shared" si="52"/>
        <v>1.1963733042119993</v>
      </c>
      <c r="J424" s="4">
        <f t="shared" si="53"/>
        <v>495.44719488400483</v>
      </c>
      <c r="K424" s="4">
        <f t="shared" si="54"/>
        <v>111.38150148015036</v>
      </c>
      <c r="L424" s="42">
        <f>Pressure!Q424</f>
        <v>0.19304391248146002</v>
      </c>
      <c r="M424" s="10">
        <f t="shared" ref="M424:M473" si="56">(J424+J423)/2*(L424-L423)</f>
        <v>0.23699492859436919</v>
      </c>
      <c r="N424" s="10">
        <f t="shared" si="55"/>
        <v>2.5992897854448858</v>
      </c>
    </row>
    <row r="425" spans="3:14">
      <c r="C425" s="4">
        <f>Pressure!AB425*1000000</f>
        <v>5096605.717248057</v>
      </c>
      <c r="D425" s="78">
        <f>Pressure!I425</f>
        <v>8.1256230789298584E-5</v>
      </c>
      <c r="E425" s="40">
        <f>Pressure!H425</f>
        <v>81.256230789298584</v>
      </c>
      <c r="F425" s="10">
        <f t="shared" si="50"/>
        <v>4.5</v>
      </c>
      <c r="G425" s="4">
        <f t="shared" si="49"/>
        <v>215983.43895022175</v>
      </c>
      <c r="H425" s="42">
        <f t="shared" si="51"/>
        <v>8.0685203682404545</v>
      </c>
      <c r="I425" s="10">
        <f t="shared" si="52"/>
        <v>1.1963747518148278</v>
      </c>
      <c r="J425" s="4">
        <f t="shared" si="53"/>
        <v>495.45583693444388</v>
      </c>
      <c r="K425" s="4">
        <f t="shared" si="54"/>
        <v>111.38344429981653</v>
      </c>
      <c r="L425" s="42">
        <f>Pressure!Q425</f>
        <v>0.19352225971303255</v>
      </c>
      <c r="M425" s="10">
        <f t="shared" si="56"/>
        <v>0.23699786101359027</v>
      </c>
      <c r="N425" s="10">
        <f t="shared" si="55"/>
        <v>2.5992897854448858</v>
      </c>
    </row>
    <row r="426" spans="3:14">
      <c r="C426" s="4">
        <f>Pressure!AB426*1000000</f>
        <v>5096685.9110348355</v>
      </c>
      <c r="D426" s="78">
        <f>Pressure!I426</f>
        <v>8.1256230789298584E-5</v>
      </c>
      <c r="E426" s="40">
        <f>Pressure!H426</f>
        <v>81.256230789298584</v>
      </c>
      <c r="F426" s="10">
        <f t="shared" si="50"/>
        <v>4.5</v>
      </c>
      <c r="G426" s="4">
        <f t="shared" si="49"/>
        <v>215986.83739436511</v>
      </c>
      <c r="H426" s="42">
        <f t="shared" si="51"/>
        <v>8.0686196737040383</v>
      </c>
      <c r="I426" s="10">
        <f t="shared" si="52"/>
        <v>1.1963761549699998</v>
      </c>
      <c r="J426" s="4">
        <f t="shared" si="53"/>
        <v>495.464213904411</v>
      </c>
      <c r="K426" s="4">
        <f t="shared" si="54"/>
        <v>111.38532752673238</v>
      </c>
      <c r="L426" s="42">
        <f>Pressure!Q426</f>
        <v>0.19400060446760586</v>
      </c>
      <c r="M426" s="10">
        <f t="shared" si="56"/>
        <v>0.23700070426014302</v>
      </c>
      <c r="N426" s="10">
        <f t="shared" si="55"/>
        <v>2.5992897854448858</v>
      </c>
    </row>
    <row r="427" spans="3:14">
      <c r="C427" s="4">
        <f>Pressure!AB427*1000000</f>
        <v>5096763.567124892</v>
      </c>
      <c r="D427" s="78">
        <f>Pressure!I427</f>
        <v>8.1256230789298584E-5</v>
      </c>
      <c r="E427" s="40">
        <f>Pressure!H427</f>
        <v>81.256230789298584</v>
      </c>
      <c r="F427" s="10">
        <f t="shared" si="50"/>
        <v>4.5</v>
      </c>
      <c r="G427" s="4">
        <f t="shared" si="49"/>
        <v>215990.12829625478</v>
      </c>
      <c r="H427" s="42">
        <f t="shared" si="51"/>
        <v>8.0687158364268878</v>
      </c>
      <c r="I427" s="10">
        <f t="shared" si="52"/>
        <v>1.1963775136808692</v>
      </c>
      <c r="J427" s="4">
        <f t="shared" si="53"/>
        <v>495.47232578888867</v>
      </c>
      <c r="K427" s="4">
        <f t="shared" si="54"/>
        <v>111.38715115976994</v>
      </c>
      <c r="L427" s="42">
        <f>Pressure!Q427</f>
        <v>0.19447894682120836</v>
      </c>
      <c r="M427" s="10">
        <f t="shared" si="56"/>
        <v>0.23700345833380562</v>
      </c>
      <c r="N427" s="10">
        <f t="shared" si="55"/>
        <v>2.5992897854448858</v>
      </c>
    </row>
    <row r="428" spans="3:14">
      <c r="C428" s="4">
        <f>Pressure!AB428*1000000</f>
        <v>5096838.68547084</v>
      </c>
      <c r="D428" s="78">
        <f>Pressure!I428</f>
        <v>8.1256230789298584E-5</v>
      </c>
      <c r="E428" s="40">
        <f>Pressure!H428</f>
        <v>81.256230789298584</v>
      </c>
      <c r="F428" s="10">
        <f t="shared" si="50"/>
        <v>4.5</v>
      </c>
      <c r="G428" s="4">
        <f t="shared" si="49"/>
        <v>215993.31165388261</v>
      </c>
      <c r="H428" s="42">
        <f t="shared" si="51"/>
        <v>8.0688088563757443</v>
      </c>
      <c r="I428" s="10">
        <f t="shared" si="52"/>
        <v>1.1963788279506675</v>
      </c>
      <c r="J428" s="4">
        <f t="shared" si="53"/>
        <v>495.48017258292685</v>
      </c>
      <c r="K428" s="4">
        <f t="shared" si="54"/>
        <v>111.38891519781639</v>
      </c>
      <c r="L428" s="42">
        <f>Pressure!Q428</f>
        <v>0.19495728684986521</v>
      </c>
      <c r="M428" s="10">
        <f t="shared" si="56"/>
        <v>0.23700612323437489</v>
      </c>
      <c r="N428" s="10">
        <f t="shared" si="55"/>
        <v>2.5992897854448858</v>
      </c>
    </row>
    <row r="429" spans="3:14">
      <c r="C429" s="4">
        <f>Pressure!AB429*1000000</f>
        <v>5096911.2660268629</v>
      </c>
      <c r="D429" s="78">
        <f>Pressure!I429</f>
        <v>8.1256230789298584E-5</v>
      </c>
      <c r="E429" s="40">
        <f>Pressure!H429</f>
        <v>81.256230789298584</v>
      </c>
      <c r="F429" s="10">
        <f t="shared" si="50"/>
        <v>4.5</v>
      </c>
      <c r="G429" s="4">
        <f t="shared" si="49"/>
        <v>215996.38746530702</v>
      </c>
      <c r="H429" s="42">
        <f t="shared" si="51"/>
        <v>8.068898733518461</v>
      </c>
      <c r="I429" s="10">
        <f t="shared" si="52"/>
        <v>1.1963800977825212</v>
      </c>
      <c r="J429" s="4">
        <f t="shared" si="53"/>
        <v>495.48775428173951</v>
      </c>
      <c r="K429" s="4">
        <f t="shared" si="54"/>
        <v>111.39061963979576</v>
      </c>
      <c r="L429" s="42">
        <f>Pressure!Q429</f>
        <v>0.1954356246295984</v>
      </c>
      <c r="M429" s="10">
        <f t="shared" si="56"/>
        <v>0.23700869896162338</v>
      </c>
      <c r="N429" s="10">
        <f t="shared" si="55"/>
        <v>2.5992897854448858</v>
      </c>
    </row>
    <row r="430" spans="3:14">
      <c r="C430" s="4">
        <f>Pressure!AB430*1000000</f>
        <v>5096981.3087478317</v>
      </c>
      <c r="D430" s="78">
        <f>Pressure!I430</f>
        <v>8.1256230789298584E-5</v>
      </c>
      <c r="E430" s="40">
        <f>Pressure!H430</f>
        <v>81.256230789298584</v>
      </c>
      <c r="F430" s="10">
        <f t="shared" si="50"/>
        <v>4.5</v>
      </c>
      <c r="G430" s="4">
        <f t="shared" si="49"/>
        <v>215999.35572861551</v>
      </c>
      <c r="H430" s="42">
        <f t="shared" si="51"/>
        <v>8.0689854678229143</v>
      </c>
      <c r="I430" s="10">
        <f t="shared" si="52"/>
        <v>1.1963813231794362</v>
      </c>
      <c r="J430" s="4">
        <f t="shared" si="53"/>
        <v>495.49507088061267</v>
      </c>
      <c r="K430" s="4">
        <f t="shared" si="54"/>
        <v>111.39226448464832</v>
      </c>
      <c r="L430" s="42">
        <f>Pressure!Q430</f>
        <v>0.19591396023642685</v>
      </c>
      <c r="M430" s="10">
        <f t="shared" si="56"/>
        <v>0.23701118551530026</v>
      </c>
      <c r="N430" s="10">
        <f t="shared" si="55"/>
        <v>2.5992897854448858</v>
      </c>
    </row>
    <row r="431" spans="3:14">
      <c r="C431" s="4">
        <f>Pressure!AB431*1000000</f>
        <v>5097048.8135898355</v>
      </c>
      <c r="D431" s="78">
        <f>Pressure!I431</f>
        <v>8.1256230789298584E-5</v>
      </c>
      <c r="E431" s="40">
        <f>Pressure!H431</f>
        <v>81.256230789298584</v>
      </c>
      <c r="F431" s="10">
        <f t="shared" si="50"/>
        <v>4.5</v>
      </c>
      <c r="G431" s="4">
        <f t="shared" si="49"/>
        <v>216002.21644194721</v>
      </c>
      <c r="H431" s="42">
        <f t="shared" si="51"/>
        <v>8.0690690592576555</v>
      </c>
      <c r="I431" s="10">
        <f t="shared" si="52"/>
        <v>1.1963825041443064</v>
      </c>
      <c r="J431" s="4">
        <f t="shared" si="53"/>
        <v>495.5021223749593</v>
      </c>
      <c r="K431" s="4">
        <f t="shared" si="54"/>
        <v>111.39384973134285</v>
      </c>
      <c r="L431" s="42">
        <f>Pressure!Q431</f>
        <v>0.19639229374636652</v>
      </c>
      <c r="M431" s="10">
        <f t="shared" si="56"/>
        <v>0.23701358289515026</v>
      </c>
      <c r="N431" s="10">
        <f t="shared" si="55"/>
        <v>2.5992897854448858</v>
      </c>
    </row>
    <row r="432" spans="3:14">
      <c r="C432" s="4">
        <f>Pressure!AB432*1000000</f>
        <v>5097113.7805101536</v>
      </c>
      <c r="D432" s="78">
        <f>Pressure!I432</f>
        <v>8.1256230789298584E-5</v>
      </c>
      <c r="E432" s="40">
        <f>Pressure!H432</f>
        <v>81.256230789298584</v>
      </c>
      <c r="F432" s="10">
        <f t="shared" si="50"/>
        <v>4.5</v>
      </c>
      <c r="G432" s="4">
        <f t="shared" si="49"/>
        <v>216004.96960349171</v>
      </c>
      <c r="H432" s="42">
        <f t="shared" si="51"/>
        <v>8.0691495077918898</v>
      </c>
      <c r="I432" s="10">
        <f t="shared" si="52"/>
        <v>1.1963836406799135</v>
      </c>
      <c r="J432" s="4">
        <f t="shared" si="53"/>
        <v>495.50890876031696</v>
      </c>
      <c r="K432" s="4">
        <f t="shared" si="54"/>
        <v>111.39537537887617</v>
      </c>
      <c r="L432" s="42">
        <f>Pressure!Q432</f>
        <v>0.19687062523543059</v>
      </c>
      <c r="M432" s="10">
        <f t="shared" si="56"/>
        <v>0.23701589110092583</v>
      </c>
      <c r="N432" s="10">
        <f t="shared" si="55"/>
        <v>2.5992897854448858</v>
      </c>
    </row>
    <row r="433" spans="3:14">
      <c r="C433" s="4">
        <f>Pressure!AB433*1000000</f>
        <v>5097176.2094668178</v>
      </c>
      <c r="D433" s="78">
        <f>Pressure!I433</f>
        <v>8.1256230789298584E-5</v>
      </c>
      <c r="E433" s="40">
        <f>Pressure!H433</f>
        <v>81.256230789298584</v>
      </c>
      <c r="F433" s="10">
        <f t="shared" si="50"/>
        <v>4.5</v>
      </c>
      <c r="G433" s="4">
        <f t="shared" si="49"/>
        <v>216007.61521147055</v>
      </c>
      <c r="H433" s="42">
        <f t="shared" si="51"/>
        <v>8.0692268133949074</v>
      </c>
      <c r="I433" s="10">
        <f t="shared" si="52"/>
        <v>1.1963847327889203</v>
      </c>
      <c r="J433" s="4">
        <f t="shared" si="53"/>
        <v>495.51543003230154</v>
      </c>
      <c r="K433" s="4">
        <f t="shared" si="54"/>
        <v>111.39684142626265</v>
      </c>
      <c r="L433" s="42">
        <f>Pressure!Q433</f>
        <v>0.19734895477962952</v>
      </c>
      <c r="M433" s="10">
        <f t="shared" si="56"/>
        <v>0.23701811013236229</v>
      </c>
      <c r="N433" s="10">
        <f t="shared" si="55"/>
        <v>2.5992897854448858</v>
      </c>
    </row>
    <row r="434" spans="3:14">
      <c r="C434" s="4">
        <f>Pressure!AB434*1000000</f>
        <v>5097236.1004191507</v>
      </c>
      <c r="D434" s="78">
        <f>Pressure!I434</f>
        <v>8.1256230789298584E-5</v>
      </c>
      <c r="E434" s="40">
        <f>Pressure!H434</f>
        <v>81.256230789298584</v>
      </c>
      <c r="F434" s="10">
        <f t="shared" si="50"/>
        <v>4.5</v>
      </c>
      <c r="G434" s="4">
        <f t="shared" si="49"/>
        <v>216010.1532641598</v>
      </c>
      <c r="H434" s="42">
        <f t="shared" si="51"/>
        <v>8.0693009760367804</v>
      </c>
      <c r="I434" s="10">
        <f t="shared" si="52"/>
        <v>1.1963857804738787</v>
      </c>
      <c r="J434" s="4">
        <f t="shared" si="53"/>
        <v>495.52168618666406</v>
      </c>
      <c r="K434" s="4">
        <f t="shared" si="54"/>
        <v>111.39824787254712</v>
      </c>
      <c r="L434" s="42">
        <f>Pressure!Q434</f>
        <v>0.19782728245497119</v>
      </c>
      <c r="M434" s="10">
        <f t="shared" si="56"/>
        <v>0.23702023998916616</v>
      </c>
      <c r="N434" s="10">
        <f t="shared" si="55"/>
        <v>2.5992897854448858</v>
      </c>
    </row>
    <row r="435" spans="3:14">
      <c r="C435" s="4">
        <f>Pressure!AB435*1000000</f>
        <v>5097293.4533275021</v>
      </c>
      <c r="D435" s="78">
        <f>Pressure!I435</f>
        <v>8.1256230789298584E-5</v>
      </c>
      <c r="E435" s="40">
        <f>Pressure!H435</f>
        <v>81.256230789298584</v>
      </c>
      <c r="F435" s="10">
        <f t="shared" si="50"/>
        <v>4.5</v>
      </c>
      <c r="G435" s="4">
        <f t="shared" si="49"/>
        <v>216012.58375987929</v>
      </c>
      <c r="H435" s="42">
        <f t="shared" si="51"/>
        <v>8.0693719956880088</v>
      </c>
      <c r="I435" s="10">
        <f t="shared" si="52"/>
        <v>1.196386783737226</v>
      </c>
      <c r="J435" s="4">
        <f t="shared" si="53"/>
        <v>495.52767721926256</v>
      </c>
      <c r="K435" s="4">
        <f t="shared" si="54"/>
        <v>111.39959471679838</v>
      </c>
      <c r="L435" s="42">
        <f>Pressure!Q435</f>
        <v>0.19830560833746103</v>
      </c>
      <c r="M435" s="10">
        <f t="shared" si="56"/>
        <v>0.23702228067106348</v>
      </c>
      <c r="N435" s="10">
        <f t="shared" si="55"/>
        <v>2.5992897854448858</v>
      </c>
    </row>
    <row r="436" spans="3:14">
      <c r="C436" s="4">
        <f>Pressure!AB436*1000000</f>
        <v>5097348.2681531571</v>
      </c>
      <c r="D436" s="78">
        <f>Pressure!I436</f>
        <v>8.1256230789298584E-5</v>
      </c>
      <c r="E436" s="40">
        <f>Pressure!H436</f>
        <v>81.256230789298584</v>
      </c>
      <c r="F436" s="10">
        <f t="shared" si="50"/>
        <v>4.5</v>
      </c>
      <c r="G436" s="4">
        <f t="shared" si="49"/>
        <v>216014.90669698824</v>
      </c>
      <c r="H436" s="42">
        <f t="shared" si="51"/>
        <v>8.0694398723194283</v>
      </c>
      <c r="I436" s="10">
        <f t="shared" si="52"/>
        <v>1.1963877425812828</v>
      </c>
      <c r="J436" s="4">
        <f t="shared" si="53"/>
        <v>495.53340312605303</v>
      </c>
      <c r="K436" s="4">
        <f t="shared" si="54"/>
        <v>111.40088195810733</v>
      </c>
      <c r="L436" s="42">
        <f>Pressure!Q436</f>
        <v>0.19878393250310211</v>
      </c>
      <c r="M436" s="10">
        <f t="shared" si="56"/>
        <v>0.23702423217776336</v>
      </c>
      <c r="N436" s="10">
        <f t="shared" si="55"/>
        <v>2.5992897854448858</v>
      </c>
    </row>
    <row r="437" spans="3:14">
      <c r="C437" s="4">
        <f>Pressure!AB437*1000000</f>
        <v>5097400.5448587136</v>
      </c>
      <c r="D437" s="78">
        <f>Pressure!I437</f>
        <v>8.1256230789298584E-5</v>
      </c>
      <c r="E437" s="40">
        <f>Pressure!H437</f>
        <v>81.256230789298584</v>
      </c>
      <c r="F437" s="10">
        <f t="shared" si="50"/>
        <v>4.5</v>
      </c>
      <c r="G437" s="4">
        <f t="shared" si="49"/>
        <v>216017.12207390173</v>
      </c>
      <c r="H437" s="42">
        <f t="shared" si="51"/>
        <v>8.0695046059026723</v>
      </c>
      <c r="I437" s="10">
        <f t="shared" si="52"/>
        <v>1.1963886570082605</v>
      </c>
      <c r="J437" s="4">
        <f t="shared" si="53"/>
        <v>495.5388639031284</v>
      </c>
      <c r="K437" s="4">
        <f t="shared" si="54"/>
        <v>111.40210959559562</v>
      </c>
      <c r="L437" s="42">
        <f>Pressure!Q437</f>
        <v>0.1992622550278953</v>
      </c>
      <c r="M437" s="10">
        <f t="shared" si="56"/>
        <v>0.23702609450895154</v>
      </c>
      <c r="N437" s="10">
        <f t="shared" si="55"/>
        <v>2.5992897854448858</v>
      </c>
    </row>
    <row r="438" spans="3:14">
      <c r="C438" s="4">
        <f>Pressure!AB438*1000000</f>
        <v>5097450.2834074982</v>
      </c>
      <c r="D438" s="78">
        <f>Pressure!I438</f>
        <v>8.1256230789298584E-5</v>
      </c>
      <c r="E438" s="40">
        <f>Pressure!H438</f>
        <v>81.256230789298584</v>
      </c>
      <c r="F438" s="10">
        <f t="shared" si="50"/>
        <v>4.5</v>
      </c>
      <c r="G438" s="4">
        <f t="shared" si="49"/>
        <v>216019.22988906555</v>
      </c>
      <c r="H438" s="42">
        <f t="shared" si="51"/>
        <v>8.0695661964094292</v>
      </c>
      <c r="I438" s="10">
        <f t="shared" si="52"/>
        <v>1.19638952702025</v>
      </c>
      <c r="J438" s="4">
        <f t="shared" si="53"/>
        <v>495.54405954665793</v>
      </c>
      <c r="K438" s="4">
        <f t="shared" si="54"/>
        <v>111.40327762840204</v>
      </c>
      <c r="L438" s="42">
        <f>Pressure!Q438</f>
        <v>0.19974057598783931</v>
      </c>
      <c r="M438" s="10">
        <f t="shared" si="56"/>
        <v>0.2370278676643125</v>
      </c>
      <c r="N438" s="10">
        <f t="shared" si="55"/>
        <v>2.5992897854448858</v>
      </c>
    </row>
    <row r="439" spans="3:14">
      <c r="C439" s="4">
        <f>Pressure!AB439*1000000</f>
        <v>5097497.4837641325</v>
      </c>
      <c r="D439" s="78">
        <f>Pressure!I439</f>
        <v>8.1256230789298584E-5</v>
      </c>
      <c r="E439" s="40">
        <f>Pressure!H439</f>
        <v>81.256230789298584</v>
      </c>
      <c r="F439" s="10">
        <f t="shared" si="50"/>
        <v>4.5</v>
      </c>
      <c r="G439" s="4">
        <f t="shared" si="49"/>
        <v>216021.23014098048</v>
      </c>
      <c r="H439" s="42">
        <f t="shared" si="51"/>
        <v>8.0696246438121833</v>
      </c>
      <c r="I439" s="10">
        <f t="shared" si="52"/>
        <v>1.1963903526192321</v>
      </c>
      <c r="J439" s="4">
        <f t="shared" si="53"/>
        <v>495.54899005294584</v>
      </c>
      <c r="K439" s="4">
        <f t="shared" si="54"/>
        <v>111.40438605569575</v>
      </c>
      <c r="L439" s="42">
        <f>Pressure!Q439</f>
        <v>0.20021889545893093</v>
      </c>
      <c r="M439" s="10">
        <f t="shared" si="56"/>
        <v>0.2370295516435291</v>
      </c>
      <c r="N439" s="10">
        <f t="shared" si="55"/>
        <v>2.5992897854448858</v>
      </c>
    </row>
    <row r="440" spans="3:14">
      <c r="C440" s="4">
        <f>Pressure!AB440*1000000</f>
        <v>5097542.1458941791</v>
      </c>
      <c r="D440" s="78">
        <f>Pressure!I440</f>
        <v>8.1256230789298584E-5</v>
      </c>
      <c r="E440" s="40">
        <f>Pressure!H440</f>
        <v>81.256230789298584</v>
      </c>
      <c r="F440" s="10">
        <f t="shared" si="50"/>
        <v>4.5</v>
      </c>
      <c r="G440" s="4">
        <f t="shared" si="49"/>
        <v>216023.12282818713</v>
      </c>
      <c r="H440" s="42">
        <f t="shared" si="51"/>
        <v>8.0696799480837331</v>
      </c>
      <c r="I440" s="10">
        <f t="shared" si="52"/>
        <v>1.1963911338070716</v>
      </c>
      <c r="J440" s="4">
        <f t="shared" si="53"/>
        <v>495.55365541839495</v>
      </c>
      <c r="K440" s="4">
        <f t="shared" si="54"/>
        <v>111.40543487666808</v>
      </c>
      <c r="L440" s="42">
        <f>Pressure!Q440</f>
        <v>0.20069721351716502</v>
      </c>
      <c r="M440" s="10">
        <f t="shared" si="56"/>
        <v>0.2370311464462605</v>
      </c>
      <c r="N440" s="10">
        <f t="shared" si="55"/>
        <v>2.5992897854448858</v>
      </c>
    </row>
    <row r="441" spans="3:14">
      <c r="C441" s="4">
        <f>Pressure!AB441*1000000</f>
        <v>5097584.269764564</v>
      </c>
      <c r="D441" s="78">
        <f>Pressure!I441</f>
        <v>8.1256230789298584E-5</v>
      </c>
      <c r="E441" s="40">
        <f>Pressure!H441</f>
        <v>81.256230789298584</v>
      </c>
      <c r="F441" s="10">
        <f t="shared" si="50"/>
        <v>4.5</v>
      </c>
      <c r="G441" s="4">
        <f t="shared" si="49"/>
        <v>216024.90794928386</v>
      </c>
      <c r="H441" s="42">
        <f t="shared" si="51"/>
        <v>8.0697321091977479</v>
      </c>
      <c r="I441" s="10">
        <f t="shared" si="52"/>
        <v>1.1963918705855241</v>
      </c>
      <c r="J441" s="4">
        <f t="shared" si="53"/>
        <v>495.55805563955039</v>
      </c>
      <c r="K441" s="4">
        <f t="shared" si="54"/>
        <v>111.40642409054233</v>
      </c>
      <c r="L441" s="42">
        <f>Pressure!Q441</f>
        <v>0.20117553023853468</v>
      </c>
      <c r="M441" s="10">
        <f t="shared" si="56"/>
        <v>0.23703265207215748</v>
      </c>
      <c r="N441" s="10">
        <f t="shared" si="55"/>
        <v>2.5992897854448858</v>
      </c>
    </row>
    <row r="442" spans="3:14">
      <c r="C442" s="4">
        <f>Pressure!AB442*1000000</f>
        <v>5097623.85534281</v>
      </c>
      <c r="D442" s="78">
        <f>Pressure!I442</f>
        <v>8.1256230789298584E-5</v>
      </c>
      <c r="E442" s="40">
        <f>Pressure!H442</f>
        <v>81.256230789298584</v>
      </c>
      <c r="F442" s="10">
        <f t="shared" si="50"/>
        <v>4.5</v>
      </c>
      <c r="G442" s="4">
        <f t="shared" si="49"/>
        <v>216026.58550289439</v>
      </c>
      <c r="H442" s="42">
        <f t="shared" si="51"/>
        <v>8.0697811271278006</v>
      </c>
      <c r="I442" s="10">
        <f t="shared" si="52"/>
        <v>1.1963925629562231</v>
      </c>
      <c r="J442" s="4">
        <f t="shared" si="53"/>
        <v>495.5621907130195</v>
      </c>
      <c r="K442" s="4">
        <f t="shared" si="54"/>
        <v>111.4073536965558</v>
      </c>
      <c r="L442" s="42">
        <f>Pressure!Q442</f>
        <v>0.20165384569903141</v>
      </c>
      <c r="M442" s="10">
        <f t="shared" si="56"/>
        <v>0.23703406852088149</v>
      </c>
      <c r="N442" s="10">
        <f t="shared" si="55"/>
        <v>2.5992897854448858</v>
      </c>
    </row>
    <row r="443" spans="3:14">
      <c r="C443" s="4">
        <f>Pressure!AB443*1000000</f>
        <v>5097660.9025979042</v>
      </c>
      <c r="D443" s="78">
        <f>Pressure!I443</f>
        <v>8.1256230789298584E-5</v>
      </c>
      <c r="E443" s="40">
        <f>Pressure!H443</f>
        <v>81.256230789298584</v>
      </c>
      <c r="F443" s="10">
        <f t="shared" si="50"/>
        <v>4.5</v>
      </c>
      <c r="G443" s="4">
        <f t="shared" si="49"/>
        <v>216028.15548770444</v>
      </c>
      <c r="H443" s="42">
        <f t="shared" si="51"/>
        <v>8.0698270018484362</v>
      </c>
      <c r="I443" s="10">
        <f t="shared" si="52"/>
        <v>1.1963932109206952</v>
      </c>
      <c r="J443" s="4">
        <f t="shared" si="53"/>
        <v>495.56606063556291</v>
      </c>
      <c r="K443" s="4">
        <f t="shared" si="54"/>
        <v>111.40822369398025</v>
      </c>
      <c r="L443" s="42">
        <f>Pressure!Q443</f>
        <v>0.20213215997464518</v>
      </c>
      <c r="M443" s="10">
        <f t="shared" si="56"/>
        <v>0.23703539579206565</v>
      </c>
      <c r="N443" s="10">
        <f t="shared" si="55"/>
        <v>2.5992897854448858</v>
      </c>
    </row>
    <row r="444" spans="3:14">
      <c r="C444" s="4">
        <f>Pressure!AB444*1000000</f>
        <v>5097695.4114994844</v>
      </c>
      <c r="D444" s="78">
        <f>Pressure!I444</f>
        <v>8.1256230789298584E-5</v>
      </c>
      <c r="E444" s="40">
        <f>Pressure!H444</f>
        <v>81.256230789298584</v>
      </c>
      <c r="F444" s="10">
        <f t="shared" si="50"/>
        <v>4.5</v>
      </c>
      <c r="G444" s="4">
        <f t="shared" si="49"/>
        <v>216029.61790242733</v>
      </c>
      <c r="H444" s="42">
        <f t="shared" si="51"/>
        <v>8.0698697333342029</v>
      </c>
      <c r="I444" s="10">
        <f t="shared" si="52"/>
        <v>1.1963938144803452</v>
      </c>
      <c r="J444" s="4">
        <f t="shared" si="53"/>
        <v>495.56966540400884</v>
      </c>
      <c r="K444" s="4">
        <f t="shared" si="54"/>
        <v>111.40903408210262</v>
      </c>
      <c r="L444" s="42">
        <f>Pressure!Q444</f>
        <v>0.20261047314136452</v>
      </c>
      <c r="M444" s="10">
        <f t="shared" si="56"/>
        <v>0.23703663388533028</v>
      </c>
      <c r="N444" s="10">
        <f t="shared" si="55"/>
        <v>2.5992897854448858</v>
      </c>
    </row>
    <row r="445" spans="3:14">
      <c r="C445" s="4">
        <f>Pressure!AB445*1000000</f>
        <v>5097727.3820186853</v>
      </c>
      <c r="D445" s="78">
        <f>Pressure!I445</f>
        <v>8.1256230789298584E-5</v>
      </c>
      <c r="E445" s="40">
        <f>Pressure!H445</f>
        <v>81.256230789298584</v>
      </c>
      <c r="F445" s="10">
        <f t="shared" si="50"/>
        <v>4.5</v>
      </c>
      <c r="G445" s="4">
        <f t="shared" si="49"/>
        <v>216030.97274583983</v>
      </c>
      <c r="H445" s="42">
        <f t="shared" si="51"/>
        <v>8.069909321560635</v>
      </c>
      <c r="I445" s="10">
        <f t="shared" si="52"/>
        <v>1.1963943736364717</v>
      </c>
      <c r="J445" s="4">
        <f t="shared" si="53"/>
        <v>495.57300501534212</v>
      </c>
      <c r="K445" s="4">
        <f t="shared" si="54"/>
        <v>111.40978486024507</v>
      </c>
      <c r="L445" s="42">
        <f>Pressure!Q445</f>
        <v>0.20308878527517674</v>
      </c>
      <c r="M445" s="10">
        <f t="shared" si="56"/>
        <v>0.23703778280031074</v>
      </c>
      <c r="N445" s="10">
        <f t="shared" si="55"/>
        <v>2.5992897854448858</v>
      </c>
    </row>
    <row r="446" spans="3:14">
      <c r="C446" s="4">
        <f>Pressure!AB446*1000000</f>
        <v>5097756.8141274704</v>
      </c>
      <c r="D446" s="78">
        <f>Pressure!I446</f>
        <v>8.1256230789298584E-5</v>
      </c>
      <c r="E446" s="40">
        <f>Pressure!H446</f>
        <v>81.256230789298584</v>
      </c>
      <c r="F446" s="10">
        <f t="shared" si="50"/>
        <v>4.5</v>
      </c>
      <c r="G446" s="4">
        <f t="shared" si="49"/>
        <v>216032.22001675377</v>
      </c>
      <c r="H446" s="42">
        <f t="shared" si="51"/>
        <v>8.0699457665034924</v>
      </c>
      <c r="I446" s="10">
        <f t="shared" si="52"/>
        <v>1.1963948883902551</v>
      </c>
      <c r="J446" s="4">
        <f t="shared" si="53"/>
        <v>495.57607946663398</v>
      </c>
      <c r="K446" s="4">
        <f t="shared" si="54"/>
        <v>111.4104760277492</v>
      </c>
      <c r="L446" s="42">
        <f>Pressure!Q446</f>
        <v>0.20356709645206794</v>
      </c>
      <c r="M446" s="10">
        <f t="shared" si="56"/>
        <v>0.23703884253660729</v>
      </c>
      <c r="N446" s="10">
        <f t="shared" si="55"/>
        <v>2.5992897854448858</v>
      </c>
    </row>
    <row r="447" spans="3:14">
      <c r="C447" s="4">
        <f>Pressure!AB447*1000000</f>
        <v>5097783.7077988097</v>
      </c>
      <c r="D447" s="78">
        <f>Pressure!I447</f>
        <v>8.1256230789298584E-5</v>
      </c>
      <c r="E447" s="40">
        <f>Pressure!H447</f>
        <v>81.256230789298584</v>
      </c>
      <c r="F447" s="10">
        <f t="shared" si="50"/>
        <v>4.5</v>
      </c>
      <c r="G447" s="4">
        <f t="shared" si="49"/>
        <v>216033.35971402368</v>
      </c>
      <c r="H447" s="42">
        <f t="shared" si="51"/>
        <v>8.0699790681389381</v>
      </c>
      <c r="I447" s="10">
        <f t="shared" si="52"/>
        <v>1.1963953587427607</v>
      </c>
      <c r="J447" s="4">
        <f t="shared" si="53"/>
        <v>495.57888875506097</v>
      </c>
      <c r="K447" s="4">
        <f t="shared" si="54"/>
        <v>111.41110758398025</v>
      </c>
      <c r="L447" s="42">
        <f>Pressure!Q447</f>
        <v>0.20404540674802321</v>
      </c>
      <c r="M447" s="10">
        <f t="shared" si="56"/>
        <v>0.23703981309382752</v>
      </c>
      <c r="N447" s="10">
        <f t="shared" si="55"/>
        <v>2.5992897854448858</v>
      </c>
    </row>
    <row r="448" spans="3:14">
      <c r="C448" s="4">
        <f>Pressure!AB448*1000000</f>
        <v>5097808.0630068649</v>
      </c>
      <c r="D448" s="78">
        <f>Pressure!I448</f>
        <v>8.1256230789298584E-5</v>
      </c>
      <c r="E448" s="40">
        <f>Pressure!H448</f>
        <v>81.256230789298584</v>
      </c>
      <c r="F448" s="10">
        <f t="shared" si="50"/>
        <v>4.5</v>
      </c>
      <c r="G448" s="4">
        <f t="shared" si="49"/>
        <v>216034.39183655463</v>
      </c>
      <c r="H448" s="42">
        <f t="shared" si="51"/>
        <v>8.0700092264437675</v>
      </c>
      <c r="I448" s="10">
        <f t="shared" si="52"/>
        <v>1.196395784694942</v>
      </c>
      <c r="J448" s="4">
        <f t="shared" si="53"/>
        <v>495.5814328779241</v>
      </c>
      <c r="K448" s="4">
        <f t="shared" si="54"/>
        <v>111.41167952833149</v>
      </c>
      <c r="L448" s="42">
        <f>Pressure!Q448</f>
        <v>0.20452371623902668</v>
      </c>
      <c r="M448" s="10">
        <f t="shared" si="56"/>
        <v>0.23704069447155446</v>
      </c>
      <c r="N448" s="10">
        <f t="shared" si="55"/>
        <v>2.5992897854448858</v>
      </c>
    </row>
    <row r="449" spans="3:14">
      <c r="C449" s="4">
        <f>Pressure!AB449*1000000</f>
        <v>5097829.8797268784</v>
      </c>
      <c r="D449" s="78">
        <f>Pressure!I449</f>
        <v>8.1256230789298584E-5</v>
      </c>
      <c r="E449" s="40">
        <f>Pressure!H449</f>
        <v>81.256230789298584</v>
      </c>
      <c r="F449" s="10">
        <f t="shared" si="50"/>
        <v>4.5</v>
      </c>
      <c r="G449" s="4">
        <f t="shared" si="49"/>
        <v>216035.31638329741</v>
      </c>
      <c r="H449" s="42">
        <f t="shared" si="51"/>
        <v>8.0700362413953091</v>
      </c>
      <c r="I449" s="10">
        <f t="shared" si="52"/>
        <v>1.1963961662476388</v>
      </c>
      <c r="J449" s="4">
        <f t="shared" si="53"/>
        <v>495.58371183263716</v>
      </c>
      <c r="K449" s="4">
        <f t="shared" si="54"/>
        <v>111.41219186022148</v>
      </c>
      <c r="L449" s="42">
        <f>Pressure!Q449</f>
        <v>0.20500202500106166</v>
      </c>
      <c r="M449" s="10">
        <f t="shared" si="56"/>
        <v>0.23704148666936195</v>
      </c>
      <c r="N449" s="10">
        <f t="shared" si="55"/>
        <v>2.5992897854448858</v>
      </c>
    </row>
    <row r="450" spans="3:14">
      <c r="C450" s="4">
        <f>Pressure!AB450*1000000</f>
        <v>5097849.1579350466</v>
      </c>
      <c r="D450" s="78">
        <f>Pressure!I450</f>
        <v>8.1256230789298584E-5</v>
      </c>
      <c r="E450" s="40">
        <f>Pressure!H450</f>
        <v>81.256230789298584</v>
      </c>
      <c r="F450" s="10">
        <f t="shared" si="50"/>
        <v>4.5</v>
      </c>
      <c r="G450" s="4">
        <f t="shared" si="49"/>
        <v>216036.13335324329</v>
      </c>
      <c r="H450" s="42">
        <f t="shared" si="51"/>
        <v>8.0700601129712286</v>
      </c>
      <c r="I450" s="10">
        <f t="shared" si="52"/>
        <v>1.1963965034015744</v>
      </c>
      <c r="J450" s="4">
        <f t="shared" si="53"/>
        <v>495.5857256167136</v>
      </c>
      <c r="K450" s="4">
        <f t="shared" si="54"/>
        <v>111.41264457909124</v>
      </c>
      <c r="L450" s="42">
        <f>Pressure!Q450</f>
        <v>0.20548033311011077</v>
      </c>
      <c r="M450" s="10">
        <f t="shared" si="56"/>
        <v>0.23704218968683638</v>
      </c>
      <c r="N450" s="10">
        <f t="shared" si="55"/>
        <v>2.5992897854448858</v>
      </c>
    </row>
    <row r="451" spans="3:14">
      <c r="C451" s="4">
        <f>Pressure!AB451*1000000</f>
        <v>5097865.8976086443</v>
      </c>
      <c r="D451" s="78">
        <f>Pressure!I451</f>
        <v>8.1256230789298584E-5</v>
      </c>
      <c r="E451" s="40">
        <f>Pressure!H451</f>
        <v>81.256230789298584</v>
      </c>
      <c r="F451" s="10">
        <f t="shared" si="50"/>
        <v>4.5</v>
      </c>
      <c r="G451" s="4">
        <f t="shared" si="49"/>
        <v>216036.84274542923</v>
      </c>
      <c r="H451" s="42">
        <f t="shared" si="51"/>
        <v>8.0700808411496876</v>
      </c>
      <c r="I451" s="10">
        <f t="shared" si="52"/>
        <v>1.1963967961573592</v>
      </c>
      <c r="J451" s="4">
        <f t="shared" si="53"/>
        <v>495.58747422777964</v>
      </c>
      <c r="K451" s="4">
        <f t="shared" si="54"/>
        <v>111.4130376844071</v>
      </c>
      <c r="L451" s="42">
        <f>Pressure!Q451</f>
        <v>0.2059586406421561</v>
      </c>
      <c r="M451" s="10">
        <f t="shared" si="56"/>
        <v>0.23704280352354887</v>
      </c>
      <c r="N451" s="10">
        <f t="shared" si="55"/>
        <v>2.5992897854448858</v>
      </c>
    </row>
    <row r="452" spans="3:14">
      <c r="C452" s="4">
        <f>Pressure!AB452*1000000</f>
        <v>5097880.098726023</v>
      </c>
      <c r="D452" s="78">
        <f>Pressure!I452</f>
        <v>8.1256230789298584E-5</v>
      </c>
      <c r="E452" s="40">
        <f>Pressure!H452</f>
        <v>81.256230789298584</v>
      </c>
      <c r="F452" s="10">
        <f t="shared" si="50"/>
        <v>4.5</v>
      </c>
      <c r="G452" s="4">
        <f t="shared" si="49"/>
        <v>216037.44455893777</v>
      </c>
      <c r="H452" s="42">
        <f t="shared" si="51"/>
        <v>8.0700984259093627</v>
      </c>
      <c r="I452" s="10">
        <f t="shared" si="52"/>
        <v>1.196397044515489</v>
      </c>
      <c r="J452" s="4">
        <f t="shared" si="53"/>
        <v>495.58895766357386</v>
      </c>
      <c r="K452" s="4">
        <f t="shared" si="54"/>
        <v>111.41337117566069</v>
      </c>
      <c r="L452" s="42">
        <f>Pressure!Q452</f>
        <v>0.20643694767317924</v>
      </c>
      <c r="M452" s="10">
        <f t="shared" si="56"/>
        <v>0.23704332817903126</v>
      </c>
      <c r="N452" s="10">
        <f t="shared" si="55"/>
        <v>2.5992897854448858</v>
      </c>
    </row>
    <row r="453" spans="3:14">
      <c r="C453" s="4">
        <f>Pressure!AB453*1000000</f>
        <v>5097891.7612667261</v>
      </c>
      <c r="D453" s="78">
        <f>Pressure!I453</f>
        <v>8.1256230789298584E-5</v>
      </c>
      <c r="E453" s="40">
        <f>Pressure!H453</f>
        <v>81.256230789298584</v>
      </c>
      <c r="F453" s="10">
        <f t="shared" si="50"/>
        <v>4.5</v>
      </c>
      <c r="G453" s="4">
        <f t="shared" si="49"/>
        <v>216037.93879290204</v>
      </c>
      <c r="H453" s="42">
        <f t="shared" si="51"/>
        <v>8.0701128672295805</v>
      </c>
      <c r="I453" s="10">
        <f t="shared" si="52"/>
        <v>1.1963972484763485</v>
      </c>
      <c r="J453" s="4">
        <f t="shared" si="53"/>
        <v>495.59017592195943</v>
      </c>
      <c r="K453" s="4">
        <f t="shared" si="54"/>
        <v>111.41364505237162</v>
      </c>
      <c r="L453" s="42">
        <f>Pressure!Q453</f>
        <v>0.20691525427916144</v>
      </c>
      <c r="M453" s="10">
        <f t="shared" si="56"/>
        <v>0.23704376365283342</v>
      </c>
      <c r="N453" s="10">
        <f t="shared" si="55"/>
        <v>2.5992897854448858</v>
      </c>
    </row>
    <row r="454" spans="3:14">
      <c r="C454" s="4">
        <f>Pressure!AB454*1000000</f>
        <v>5097900.8852110403</v>
      </c>
      <c r="D454" s="78">
        <f>Pressure!I454</f>
        <v>8.1256230789298584E-5</v>
      </c>
      <c r="E454" s="40">
        <f>Pressure!H454</f>
        <v>81.256230789298584</v>
      </c>
      <c r="F454" s="10">
        <f t="shared" si="50"/>
        <v>4.5</v>
      </c>
      <c r="G454" s="4">
        <f t="shared" si="49"/>
        <v>216038.32544648662</v>
      </c>
      <c r="H454" s="42">
        <f t="shared" si="51"/>
        <v>8.0701241650897284</v>
      </c>
      <c r="I454" s="10">
        <f t="shared" si="52"/>
        <v>1.1963974080402018</v>
      </c>
      <c r="J454" s="4">
        <f t="shared" si="53"/>
        <v>495.591129000877</v>
      </c>
      <c r="K454" s="4">
        <f t="shared" si="54"/>
        <v>111.41385931407693</v>
      </c>
      <c r="L454" s="42">
        <f>Pressure!Q454</f>
        <v>0.20739356053608374</v>
      </c>
      <c r="M454" s="10">
        <f t="shared" si="56"/>
        <v>0.23704410994450173</v>
      </c>
      <c r="N454" s="10">
        <f t="shared" si="55"/>
        <v>2.5992897854448858</v>
      </c>
    </row>
    <row r="455" spans="3:14">
      <c r="C455" s="4">
        <f>Pressure!AB455*1000000</f>
        <v>5097907.4705408225</v>
      </c>
      <c r="D455" s="78">
        <f>Pressure!I455</f>
        <v>8.1256230789298584E-5</v>
      </c>
      <c r="E455" s="40">
        <f>Pressure!H455</f>
        <v>81.256230789298584</v>
      </c>
      <c r="F455" s="10">
        <f t="shared" si="50"/>
        <v>4.5</v>
      </c>
      <c r="G455" s="4">
        <f t="shared" si="49"/>
        <v>216038.60451892263</v>
      </c>
      <c r="H455" s="42">
        <f t="shared" si="51"/>
        <v>8.070132319470348</v>
      </c>
      <c r="I455" s="10">
        <f t="shared" si="52"/>
        <v>1.1963975232072086</v>
      </c>
      <c r="J455" s="4">
        <f t="shared" si="53"/>
        <v>495.59181689843143</v>
      </c>
      <c r="K455" s="4">
        <f t="shared" si="54"/>
        <v>111.41401396035057</v>
      </c>
      <c r="L455" s="42">
        <f>Pressure!Q455</f>
        <v>0.20787186651992706</v>
      </c>
      <c r="M455" s="10">
        <f t="shared" si="56"/>
        <v>0.23704436705354673</v>
      </c>
      <c r="N455" s="10">
        <f t="shared" si="55"/>
        <v>2.5992897854448858</v>
      </c>
    </row>
    <row r="456" spans="3:14">
      <c r="C456" s="4">
        <f>Pressure!AB456*1000000</f>
        <v>5097911.5172383916</v>
      </c>
      <c r="D456" s="78">
        <f>Pressure!I456</f>
        <v>8.1256230789298584E-5</v>
      </c>
      <c r="E456" s="40">
        <f>Pressure!H456</f>
        <v>81.256230789298584</v>
      </c>
      <c r="F456" s="10">
        <f t="shared" si="50"/>
        <v>4.5</v>
      </c>
      <c r="G456" s="4">
        <f t="shared" si="49"/>
        <v>216038.77600946082</v>
      </c>
      <c r="H456" s="42">
        <f t="shared" si="51"/>
        <v>8.0701373303516899</v>
      </c>
      <c r="I456" s="10">
        <f t="shared" si="52"/>
        <v>1.1963975939774041</v>
      </c>
      <c r="J456" s="4">
        <f t="shared" si="53"/>
        <v>495.59223961277593</v>
      </c>
      <c r="K456" s="4">
        <f t="shared" si="54"/>
        <v>111.41410899077738</v>
      </c>
      <c r="L456" s="42">
        <f>Pressure!Q456</f>
        <v>0.20835017230667235</v>
      </c>
      <c r="M456" s="10">
        <f t="shared" si="56"/>
        <v>0.2370445349794916</v>
      </c>
      <c r="N456" s="10">
        <f t="shared" si="55"/>
        <v>2.5992897854448858</v>
      </c>
    </row>
    <row r="457" spans="3:14">
      <c r="C457" s="4">
        <f>Pressure!AB457*1000000</f>
        <v>5097913.0252874661</v>
      </c>
      <c r="D457" s="78">
        <f>Pressure!I457</f>
        <v>8.1256230789298584E-5</v>
      </c>
      <c r="E457" s="40">
        <f>Pressure!H457</f>
        <v>81.256230789298584</v>
      </c>
      <c r="F457" s="10">
        <f t="shared" si="50"/>
        <v>4.5</v>
      </c>
      <c r="G457" s="4">
        <f t="shared" si="49"/>
        <v>216038.83991741118</v>
      </c>
      <c r="H457" s="42">
        <f t="shared" si="51"/>
        <v>8.0701391977149175</v>
      </c>
      <c r="I457" s="10">
        <f t="shared" si="52"/>
        <v>1.1963976203507145</v>
      </c>
      <c r="J457" s="4">
        <f t="shared" si="53"/>
        <v>495.59239714220945</v>
      </c>
      <c r="K457" s="4">
        <f t="shared" si="54"/>
        <v>111.41414440497492</v>
      </c>
      <c r="L457" s="42">
        <f>Pressure!Q457</f>
        <v>0.20882847797230072</v>
      </c>
      <c r="M457" s="10">
        <f t="shared" si="56"/>
        <v>0.23704461372185379</v>
      </c>
      <c r="N457" s="10">
        <f t="shared" si="55"/>
        <v>2.5992897854448858</v>
      </c>
    </row>
    <row r="458" spans="3:14">
      <c r="C458" s="4">
        <f>Pressure!AB458*1000000</f>
        <v>5097911.9946729476</v>
      </c>
      <c r="D458" s="78">
        <f>Pressure!I458</f>
        <v>8.1256230789298584E-5</v>
      </c>
      <c r="E458" s="40">
        <f>Pressure!H458</f>
        <v>81.256230789298584</v>
      </c>
      <c r="F458" s="10">
        <f t="shared" si="50"/>
        <v>4.5</v>
      </c>
      <c r="G458" s="4">
        <f t="shared" si="49"/>
        <v>216038.79624213389</v>
      </c>
      <c r="H458" s="42">
        <f t="shared" si="51"/>
        <v>8.0701379215418338</v>
      </c>
      <c r="I458" s="10">
        <f t="shared" si="52"/>
        <v>1.1963976023269547</v>
      </c>
      <c r="J458" s="4">
        <f t="shared" si="53"/>
        <v>495.59228948515494</v>
      </c>
      <c r="K458" s="4">
        <f t="shared" si="54"/>
        <v>111.41412020258868</v>
      </c>
      <c r="L458" s="42">
        <f>Pressure!Q458</f>
        <v>0.20930678359279348</v>
      </c>
      <c r="M458" s="10">
        <f t="shared" si="56"/>
        <v>0.2370446032801081</v>
      </c>
      <c r="N458" s="10">
        <f t="shared" si="55"/>
        <v>2.5992897854448858</v>
      </c>
    </row>
    <row r="459" spans="3:14">
      <c r="C459" s="4">
        <f>Pressure!AB459*1000000</f>
        <v>5097908.425380419</v>
      </c>
      <c r="D459" s="78">
        <f>Pressure!I459</f>
        <v>8.1256230789298584E-5</v>
      </c>
      <c r="E459" s="40">
        <f>Pressure!H459</f>
        <v>81.256230789298584</v>
      </c>
      <c r="F459" s="10">
        <f t="shared" si="50"/>
        <v>4.5</v>
      </c>
      <c r="G459" s="4">
        <f t="shared" si="49"/>
        <v>216038.64498301799</v>
      </c>
      <c r="H459" s="42">
        <f t="shared" si="51"/>
        <v>8.0701335018142455</v>
      </c>
      <c r="I459" s="10">
        <f t="shared" si="52"/>
        <v>1.1963975399058191</v>
      </c>
      <c r="J459" s="4">
        <f t="shared" si="53"/>
        <v>495.59191664010666</v>
      </c>
      <c r="K459" s="4">
        <f t="shared" si="54"/>
        <v>111.41403638328013</v>
      </c>
      <c r="L459" s="42">
        <f>Pressure!Q459</f>
        <v>0.20978508924413231</v>
      </c>
      <c r="M459" s="10">
        <f t="shared" si="56"/>
        <v>0.2370445036537514</v>
      </c>
      <c r="N459" s="10">
        <f t="shared" si="55"/>
        <v>2.5992897854448858</v>
      </c>
    </row>
    <row r="460" spans="3:14">
      <c r="C460" s="4">
        <f>Pressure!AB460*1000000</f>
        <v>5097902.3173969733</v>
      </c>
      <c r="D460" s="78">
        <f>Pressure!I460</f>
        <v>8.1256230789298584E-5</v>
      </c>
      <c r="E460" s="40">
        <f>Pressure!H460</f>
        <v>81.256230789298584</v>
      </c>
      <c r="F460" s="10">
        <f t="shared" si="50"/>
        <v>4.5</v>
      </c>
      <c r="G460" s="4">
        <f t="shared" si="49"/>
        <v>216038.38613951649</v>
      </c>
      <c r="H460" s="42">
        <f t="shared" si="51"/>
        <v>8.0701259385149982</v>
      </c>
      <c r="I460" s="10">
        <f t="shared" si="52"/>
        <v>1.1963974330868949</v>
      </c>
      <c r="J460" s="4">
        <f t="shared" si="53"/>
        <v>495.5912786057159</v>
      </c>
      <c r="K460" s="4">
        <f t="shared" si="54"/>
        <v>111.41389294674607</v>
      </c>
      <c r="L460" s="42">
        <f>Pressure!Q460</f>
        <v>0.2102633950022994</v>
      </c>
      <c r="M460" s="10">
        <f t="shared" si="56"/>
        <v>0.2370443148422694</v>
      </c>
      <c r="N460" s="10">
        <f t="shared" si="55"/>
        <v>2.5992897854448858</v>
      </c>
    </row>
    <row r="461" spans="3:14">
      <c r="C461" s="4">
        <f>Pressure!AB461*1000000</f>
        <v>5097893.6707102573</v>
      </c>
      <c r="D461" s="78">
        <f>Pressure!I461</f>
        <v>8.1256230789298584E-5</v>
      </c>
      <c r="E461" s="40">
        <f>Pressure!H461</f>
        <v>81.256230789298584</v>
      </c>
      <c r="F461" s="10">
        <f t="shared" si="50"/>
        <v>4.5</v>
      </c>
      <c r="G461" s="4">
        <f t="shared" si="49"/>
        <v>216038.01971110588</v>
      </c>
      <c r="H461" s="42">
        <f t="shared" si="51"/>
        <v>8.0701152316268097</v>
      </c>
      <c r="I461" s="10">
        <f t="shared" si="52"/>
        <v>1.1963972818696473</v>
      </c>
      <c r="J461" s="4">
        <f t="shared" si="53"/>
        <v>495.59037538069259</v>
      </c>
      <c r="K461" s="4">
        <f t="shared" si="54"/>
        <v>111.41368989269651</v>
      </c>
      <c r="L461" s="42">
        <f>Pressure!Q461</f>
        <v>0.21074170094327757</v>
      </c>
      <c r="M461" s="10">
        <f t="shared" si="56"/>
        <v>0.23704403684513337</v>
      </c>
      <c r="N461" s="10">
        <f t="shared" si="55"/>
        <v>2.5992897854448858</v>
      </c>
    </row>
    <row r="462" spans="3:14">
      <c r="C462" s="4">
        <f>Pressure!AB462*1000000</f>
        <v>5097882.4853093792</v>
      </c>
      <c r="D462" s="78">
        <f>Pressure!I462</f>
        <v>8.1256230789298584E-5</v>
      </c>
      <c r="E462" s="40">
        <f>Pressure!H462</f>
        <v>81.256230789298584</v>
      </c>
      <c r="F462" s="10">
        <f t="shared" si="50"/>
        <v>4.5</v>
      </c>
      <c r="G462" s="4">
        <f t="shared" si="49"/>
        <v>216037.54569732462</v>
      </c>
      <c r="H462" s="42">
        <f t="shared" si="51"/>
        <v>8.0701013811333482</v>
      </c>
      <c r="I462" s="10">
        <f t="shared" si="52"/>
        <v>1.1963970862534337</v>
      </c>
      <c r="J462" s="4">
        <f t="shared" si="53"/>
        <v>495.58920696389873</v>
      </c>
      <c r="K462" s="4">
        <f t="shared" si="54"/>
        <v>111.41342722087558</v>
      </c>
      <c r="L462" s="42">
        <f>Pressure!Q462</f>
        <v>0.21122000714305031</v>
      </c>
      <c r="M462" s="10">
        <f t="shared" si="56"/>
        <v>0.23704366966178547</v>
      </c>
      <c r="N462" s="10">
        <f t="shared" si="55"/>
        <v>2.5992897854448858</v>
      </c>
    </row>
    <row r="463" spans="3:14">
      <c r="C463" s="4">
        <f>Pressure!AB463*1000000</f>
        <v>5097868.761184399</v>
      </c>
      <c r="D463" s="78">
        <f>Pressure!I463</f>
        <v>8.1256230789298584E-5</v>
      </c>
      <c r="E463" s="40">
        <f>Pressure!H463</f>
        <v>81.256230789298584</v>
      </c>
      <c r="F463" s="10">
        <f t="shared" si="50"/>
        <v>4.5</v>
      </c>
      <c r="G463" s="4">
        <f t="shared" si="49"/>
        <v>216036.96409775142</v>
      </c>
      <c r="H463" s="42">
        <f t="shared" si="51"/>
        <v>8.0700843870186478</v>
      </c>
      <c r="I463" s="10">
        <f t="shared" si="52"/>
        <v>1.1963968462374961</v>
      </c>
      <c r="J463" s="4">
        <f t="shared" si="53"/>
        <v>495.58777335429636</v>
      </c>
      <c r="K463" s="4">
        <f t="shared" si="54"/>
        <v>111.41310493104994</v>
      </c>
      <c r="L463" s="42">
        <f>Pressure!Q463</f>
        <v>0.21169831367760197</v>
      </c>
      <c r="M463" s="10">
        <f t="shared" si="56"/>
        <v>0.23704321329168968</v>
      </c>
      <c r="N463" s="10">
        <f t="shared" si="55"/>
        <v>2.5992897854448858</v>
      </c>
    </row>
    <row r="464" spans="3:14">
      <c r="C464" s="4">
        <f>Pressure!AB464*1000000</f>
        <v>5097852.498326391</v>
      </c>
      <c r="D464" s="78">
        <f>Pressure!I464</f>
        <v>8.1256230789298584E-5</v>
      </c>
      <c r="E464" s="40">
        <f>Pressure!H464</f>
        <v>81.256230789298584</v>
      </c>
      <c r="F464" s="10">
        <f t="shared" si="50"/>
        <v>4.5</v>
      </c>
      <c r="G464" s="4">
        <f t="shared" si="49"/>
        <v>216036.27491200808</v>
      </c>
      <c r="H464" s="42">
        <f t="shared" si="51"/>
        <v>8.0700642492671708</v>
      </c>
      <c r="I464" s="10">
        <f t="shared" si="52"/>
        <v>1.1963965618209609</v>
      </c>
      <c r="J464" s="4">
        <f t="shared" si="53"/>
        <v>495.58607455095279</v>
      </c>
      <c r="K464" s="4">
        <f t="shared" si="54"/>
        <v>111.41272302300993</v>
      </c>
      <c r="L464" s="42">
        <f>Pressure!Q464</f>
        <v>0.21217662062291787</v>
      </c>
      <c r="M464" s="10">
        <f t="shared" si="56"/>
        <v>0.23704266773427954</v>
      </c>
      <c r="N464" s="10">
        <f t="shared" si="55"/>
        <v>2.5992897854448858</v>
      </c>
    </row>
    <row r="465" spans="3:14">
      <c r="C465" s="4">
        <f>Pressure!AB465*1000000</f>
        <v>5097833.6967275459</v>
      </c>
      <c r="D465" s="78">
        <f>Pressure!I465</f>
        <v>8.1256230789298584E-5</v>
      </c>
      <c r="E465" s="40">
        <f>Pressure!H465</f>
        <v>81.256230789298584</v>
      </c>
      <c r="F465" s="10">
        <f t="shared" si="50"/>
        <v>4.5</v>
      </c>
      <c r="G465" s="4">
        <f t="shared" si="49"/>
        <v>216035.47813976367</v>
      </c>
      <c r="H465" s="42">
        <f t="shared" si="51"/>
        <v>8.070040967863914</v>
      </c>
      <c r="I465" s="10">
        <f t="shared" si="52"/>
        <v>1.1963962330028417</v>
      </c>
      <c r="J465" s="4">
        <f t="shared" si="53"/>
        <v>495.58411055305231</v>
      </c>
      <c r="K465" s="4">
        <f t="shared" si="54"/>
        <v>111.41228149657216</v>
      </c>
      <c r="L465" s="42">
        <f>Pressure!Q465</f>
        <v>0.21265492805498434</v>
      </c>
      <c r="M465" s="10">
        <f t="shared" si="56"/>
        <v>0.23704203298897572</v>
      </c>
      <c r="N465" s="10">
        <f t="shared" si="55"/>
        <v>2.5992897854448858</v>
      </c>
    </row>
    <row r="466" spans="3:14">
      <c r="C466" s="4">
        <f>Pressure!AB466*1000000</f>
        <v>5097812.3563810531</v>
      </c>
      <c r="D466" s="78">
        <f>Pressure!I466</f>
        <v>8.1256230789298584E-5</v>
      </c>
      <c r="E466" s="40">
        <f>Pressure!H466</f>
        <v>81.256230789298584</v>
      </c>
      <c r="F466" s="10">
        <f t="shared" si="50"/>
        <v>4.5</v>
      </c>
      <c r="G466" s="4">
        <f t="shared" si="49"/>
        <v>216034.57378072952</v>
      </c>
      <c r="H466" s="42">
        <f t="shared" si="51"/>
        <v>8.0700145427942935</v>
      </c>
      <c r="I466" s="10">
        <f t="shared" si="52"/>
        <v>1.1963958597820372</v>
      </c>
      <c r="J466" s="4">
        <f t="shared" si="53"/>
        <v>495.5818813598836</v>
      </c>
      <c r="K466" s="4">
        <f t="shared" si="54"/>
        <v>111.41178035157672</v>
      </c>
      <c r="L466" s="42">
        <f>Pressure!Q466</f>
        <v>0.21313323604978901</v>
      </c>
      <c r="M466" s="10">
        <f t="shared" si="56"/>
        <v>0.2370413090552273</v>
      </c>
      <c r="N466" s="10">
        <f t="shared" si="55"/>
        <v>2.5992897854448858</v>
      </c>
    </row>
    <row r="467" spans="3:14">
      <c r="C467" s="4">
        <f>Pressure!AB467*1000000</f>
        <v>5097788.477281237</v>
      </c>
      <c r="D467" s="78">
        <f>Pressure!I467</f>
        <v>8.1256230789298584E-5</v>
      </c>
      <c r="E467" s="40">
        <f>Pressure!H467</f>
        <v>81.256230789298584</v>
      </c>
      <c r="F467" s="10">
        <f t="shared" si="50"/>
        <v>4.5</v>
      </c>
      <c r="G467" s="4">
        <f t="shared" si="49"/>
        <v>216033.56183466513</v>
      </c>
      <c r="H467" s="42">
        <f t="shared" si="51"/>
        <v>8.0699849740442922</v>
      </c>
      <c r="I467" s="10">
        <f t="shared" si="52"/>
        <v>1.1963954421573324</v>
      </c>
      <c r="J467" s="4">
        <f t="shared" si="53"/>
        <v>495.5793869708537</v>
      </c>
      <c r="K467" s="4">
        <f t="shared" si="54"/>
        <v>111.41121958789032</v>
      </c>
      <c r="L467" s="42">
        <f>Pressure!Q467</f>
        <v>0.21361154468332075</v>
      </c>
      <c r="M467" s="10">
        <f t="shared" si="56"/>
        <v>0.23704049593242948</v>
      </c>
      <c r="N467" s="10">
        <f t="shared" si="55"/>
        <v>2.5992897854448858</v>
      </c>
    </row>
    <row r="468" spans="3:14">
      <c r="C468" s="4">
        <f>Pressure!AB468*1000000</f>
        <v>5097762.0594233014</v>
      </c>
      <c r="D468" s="78">
        <f>Pressure!I468</f>
        <v>8.1256230789298584E-5</v>
      </c>
      <c r="E468" s="40">
        <f>Pressure!H468</f>
        <v>81.256230789298584</v>
      </c>
      <c r="F468" s="10">
        <f t="shared" si="50"/>
        <v>4.5</v>
      </c>
      <c r="G468" s="4">
        <f t="shared" si="49"/>
        <v>216032.44230136723</v>
      </c>
      <c r="H468" s="42">
        <f t="shared" si="51"/>
        <v>8.0699522616001644</v>
      </c>
      <c r="I468" s="10">
        <f t="shared" si="52"/>
        <v>1.1963949801273959</v>
      </c>
      <c r="J468" s="4">
        <f t="shared" si="53"/>
        <v>495.57662738546168</v>
      </c>
      <c r="K468" s="4">
        <f t="shared" si="54"/>
        <v>111.41059920540032</v>
      </c>
      <c r="L468" s="42">
        <f>Pressure!Q468</f>
        <v>0.21408985403156988</v>
      </c>
      <c r="M468" s="10">
        <f t="shared" si="56"/>
        <v>0.2370395936199893</v>
      </c>
      <c r="N468" s="10">
        <f t="shared" si="55"/>
        <v>2.5992897854448858</v>
      </c>
    </row>
    <row r="469" spans="3:14">
      <c r="C469" s="4">
        <f>Pressure!AB469*1000000</f>
        <v>5097733.102803817</v>
      </c>
      <c r="D469" s="78">
        <f>Pressure!I469</f>
        <v>8.1256230789298584E-5</v>
      </c>
      <c r="E469" s="40">
        <f>Pressure!H469</f>
        <v>81.256230789298584</v>
      </c>
      <c r="F469" s="10">
        <f t="shared" si="50"/>
        <v>4.5</v>
      </c>
      <c r="G469" s="4">
        <f t="shared" si="49"/>
        <v>216031.21518069055</v>
      </c>
      <c r="H469" s="42">
        <f t="shared" si="51"/>
        <v>8.0699164054490051</v>
      </c>
      <c r="I469" s="10">
        <f t="shared" si="52"/>
        <v>1.1963944736907868</v>
      </c>
      <c r="J469" s="4">
        <f t="shared" si="53"/>
        <v>495.57360260334934</v>
      </c>
      <c r="K469" s="4">
        <f t="shared" si="54"/>
        <v>111.4099192040262</v>
      </c>
      <c r="L469" s="42">
        <f>Pressure!Q469</f>
        <v>0.21456816417052829</v>
      </c>
      <c r="M469" s="10">
        <f t="shared" si="56"/>
        <v>0.23703860211730407</v>
      </c>
      <c r="N469" s="10">
        <f t="shared" si="55"/>
        <v>2.5992897854448858</v>
      </c>
    </row>
    <row r="470" spans="3:14">
      <c r="C470" s="4">
        <f>Pressure!AB470*1000000</f>
        <v>5097701.6074202294</v>
      </c>
      <c r="D470" s="78">
        <f>Pressure!I470</f>
        <v>8.1256230789298584E-5</v>
      </c>
      <c r="E470" s="40">
        <f>Pressure!H470</f>
        <v>81.256230789298584</v>
      </c>
      <c r="F470" s="10">
        <f t="shared" si="50"/>
        <v>4.5</v>
      </c>
      <c r="G470" s="4">
        <f t="shared" si="49"/>
        <v>216029.88047252677</v>
      </c>
      <c r="H470" s="42">
        <f t="shared" si="51"/>
        <v>8.0698774055781684</v>
      </c>
      <c r="I470" s="10">
        <f t="shared" si="52"/>
        <v>1.1963939228459473</v>
      </c>
      <c r="J470" s="4">
        <f t="shared" si="53"/>
        <v>495.57031262424977</v>
      </c>
      <c r="K470" s="4">
        <f t="shared" si="54"/>
        <v>111.40917958370797</v>
      </c>
      <c r="L470" s="42">
        <f>Pressure!Q470</f>
        <v>0.21504647517618949</v>
      </c>
      <c r="M470" s="10">
        <f t="shared" si="56"/>
        <v>0.23703752142374743</v>
      </c>
      <c r="N470" s="10">
        <f t="shared" si="55"/>
        <v>2.5992897854448858</v>
      </c>
    </row>
    <row r="471" spans="3:14">
      <c r="C471" s="4">
        <f>Pressure!AB471*1000000</f>
        <v>5097667.5732710557</v>
      </c>
      <c r="D471" s="78">
        <f>Pressure!I471</f>
        <v>8.1256230789298584E-5</v>
      </c>
      <c r="E471" s="40">
        <f>Pressure!H471</f>
        <v>81.256230789298584</v>
      </c>
      <c r="F471" s="10">
        <f t="shared" si="50"/>
        <v>4.5</v>
      </c>
      <c r="G471" s="4">
        <f t="shared" si="49"/>
        <v>216028.4381768131</v>
      </c>
      <c r="H471" s="42">
        <f t="shared" si="51"/>
        <v>8.0698352619755198</v>
      </c>
      <c r="I471" s="10">
        <f t="shared" si="52"/>
        <v>1.1963933275912049</v>
      </c>
      <c r="J471" s="4">
        <f t="shared" si="53"/>
        <v>495.56675744800805</v>
      </c>
      <c r="K471" s="4">
        <f t="shared" si="54"/>
        <v>111.40838034441079</v>
      </c>
      <c r="L471" s="42">
        <f>Pressure!Q471</f>
        <v>0.21552478712454878</v>
      </c>
      <c r="M471" s="10">
        <f t="shared" si="56"/>
        <v>0.2370363515386894</v>
      </c>
      <c r="N471" s="10">
        <f t="shared" si="55"/>
        <v>2.5992897854448858</v>
      </c>
    </row>
    <row r="472" spans="3:14">
      <c r="C472" s="4">
        <f>Pressure!AB472*1000000</f>
        <v>5097631.0003558351</v>
      </c>
      <c r="D472" s="78">
        <f>Pressure!I472</f>
        <v>8.1256230789298584E-5</v>
      </c>
      <c r="E472" s="40">
        <f>Pressure!H472</f>
        <v>81.256230789298584</v>
      </c>
      <c r="F472" s="10">
        <f t="shared" si="50"/>
        <v>4.5</v>
      </c>
      <c r="G472" s="4">
        <f t="shared" si="49"/>
        <v>216026.88829352998</v>
      </c>
      <c r="H472" s="42">
        <f t="shared" si="51"/>
        <v>8.0697899746293409</v>
      </c>
      <c r="I472" s="10">
        <f t="shared" si="52"/>
        <v>1.196392687924773</v>
      </c>
      <c r="J472" s="4">
        <f t="shared" si="53"/>
        <v>495.5629370745761</v>
      </c>
      <c r="K472" s="4">
        <f t="shared" si="54"/>
        <v>111.40752148612385</v>
      </c>
      <c r="L472" s="42">
        <f>Pressure!Q472</f>
        <v>0.21600310009160339</v>
      </c>
      <c r="M472" s="10">
        <f t="shared" si="56"/>
        <v>0.237035092461514</v>
      </c>
      <c r="N472" s="10">
        <f t="shared" si="55"/>
        <v>2.5992897854448858</v>
      </c>
    </row>
    <row r="473" spans="3:14">
      <c r="C473" s="4">
        <f>Pressure!AB473*1000000</f>
        <v>5097591.8886752268</v>
      </c>
      <c r="D473" s="78">
        <f>Pressure!I473</f>
        <v>8.1256230789298584E-5</v>
      </c>
      <c r="E473" s="40">
        <f>Pressure!H473</f>
        <v>81.256230789298584</v>
      </c>
      <c r="F473" s="10">
        <f t="shared" si="50"/>
        <v>4.5</v>
      </c>
      <c r="G473" s="4">
        <f t="shared" si="49"/>
        <v>216025.23082270537</v>
      </c>
      <c r="H473" s="42">
        <f t="shared" si="51"/>
        <v>8.0697415435284743</v>
      </c>
      <c r="I473" s="10">
        <f t="shared" si="52"/>
        <v>1.1963920038447518</v>
      </c>
      <c r="J473" s="4">
        <f t="shared" si="53"/>
        <v>495.55885150402275</v>
      </c>
      <c r="K473" s="4">
        <f t="shared" si="54"/>
        <v>111.40660300886263</v>
      </c>
      <c r="L473" s="42">
        <f>Pressure!Q473</f>
        <v>0.21648141415335259</v>
      </c>
      <c r="M473" s="10">
        <f t="shared" si="56"/>
        <v>0.23703374419157902</v>
      </c>
      <c r="N473" s="10">
        <f t="shared" si="55"/>
        <v>2.5992897854448858</v>
      </c>
    </row>
    <row r="474" spans="3:14">
      <c r="C474" s="4">
        <f>Pressure!AB474*1000000</f>
        <v>5097550.2382310526</v>
      </c>
      <c r="D474" s="78">
        <f>Pressure!I474</f>
        <v>8.1256230789298584E-5</v>
      </c>
      <c r="E474" s="40">
        <f>Pressure!H474</f>
        <v>81.256230789298584</v>
      </c>
      <c r="F474" s="10">
        <f t="shared" si="50"/>
        <v>4.5</v>
      </c>
      <c r="G474" s="4">
        <f t="shared" si="49"/>
        <v>216023.46576441647</v>
      </c>
      <c r="H474" s="42">
        <f t="shared" si="51"/>
        <v>8.0696899686623667</v>
      </c>
      <c r="I474" s="10">
        <f t="shared" si="52"/>
        <v>1.1963912753491281</v>
      </c>
      <c r="J474" s="4">
        <f t="shared" si="53"/>
        <v>495.55450073653839</v>
      </c>
      <c r="K474" s="4">
        <f t="shared" si="54"/>
        <v>111.40562491266994</v>
      </c>
      <c r="L474" s="42">
        <f>Pressure!Q474</f>
        <v>0.21695972938579772</v>
      </c>
      <c r="M474" s="10">
        <f t="shared" ref="M474:M505" si="57">(J474+J473)/2*(L474-L473)</f>
        <v>0.23703230672820585</v>
      </c>
      <c r="N474" s="10">
        <f t="shared" si="55"/>
        <v>2.5992897854448858</v>
      </c>
    </row>
    <row r="475" spans="3:14">
      <c r="C475" s="4">
        <f>Pressure!AB475*1000000</f>
        <v>5097506.0490258923</v>
      </c>
      <c r="D475" s="78">
        <f>Pressure!I475</f>
        <v>8.1256230789298584E-5</v>
      </c>
      <c r="E475" s="40">
        <f>Pressure!H475</f>
        <v>81.256230789298584</v>
      </c>
      <c r="F475" s="10">
        <f t="shared" si="50"/>
        <v>4.5</v>
      </c>
      <c r="G475" s="4">
        <f t="shared" si="49"/>
        <v>216021.59311877258</v>
      </c>
      <c r="H475" s="42">
        <f t="shared" si="51"/>
        <v>8.069635250020589</v>
      </c>
      <c r="I475" s="10">
        <f t="shared" si="52"/>
        <v>1.1963905024357704</v>
      </c>
      <c r="J475" s="4">
        <f t="shared" si="53"/>
        <v>495.54988477239249</v>
      </c>
      <c r="K475" s="4">
        <f t="shared" ref="K475:K506" si="58">J475/4.4482</f>
        <v>111.40458719760633</v>
      </c>
      <c r="L475" s="42">
        <f>Pressure!Q475</f>
        <v>0.21743804586494242</v>
      </c>
      <c r="M475" s="10">
        <f t="shared" si="57"/>
        <v>0.23703078007075287</v>
      </c>
      <c r="N475" s="10">
        <f t="shared" si="55"/>
        <v>2.5992897854448858</v>
      </c>
    </row>
    <row r="476" spans="3:14">
      <c r="C476" s="4">
        <f>Pressure!AB476*1000000</f>
        <v>5097459.3210637281</v>
      </c>
      <c r="D476" s="78">
        <f>Pressure!I476</f>
        <v>8.1256230789298584E-5</v>
      </c>
      <c r="E476" s="40">
        <f>Pressure!H476</f>
        <v>81.256230789298584</v>
      </c>
      <c r="F476" s="10">
        <f t="shared" si="50"/>
        <v>4.5</v>
      </c>
      <c r="G476" s="4">
        <f t="shared" ref="G476:G539" si="59">IF(C476/(1+(k-1)/2*N476^2)^(k/(k-1))&lt;patm*1000000,patm*1000000,C476/(1+(k-1)/2*N476^2)^(k/(k-1)))</f>
        <v>216019.61288594248</v>
      </c>
      <c r="H476" s="42">
        <f t="shared" si="51"/>
        <v>8.0695773875935881</v>
      </c>
      <c r="I476" s="10">
        <f t="shared" si="52"/>
        <v>1.1963896851024378</v>
      </c>
      <c r="J476" s="4">
        <f t="shared" si="53"/>
        <v>495.54500361200076</v>
      </c>
      <c r="K476" s="4">
        <f t="shared" si="58"/>
        <v>111.40348986376529</v>
      </c>
      <c r="L476" s="42">
        <f>Pressure!Q476</f>
        <v>0.21791636366679268</v>
      </c>
      <c r="M476" s="10">
        <f t="shared" si="57"/>
        <v>0.23702916421852527</v>
      </c>
      <c r="N476" s="10">
        <f t="shared" si="55"/>
        <v>2.5992897854448858</v>
      </c>
    </row>
    <row r="477" spans="3:14">
      <c r="C477" s="4">
        <f>Pressure!AB477*1000000</f>
        <v>5097410.0543495137</v>
      </c>
      <c r="D477" s="78">
        <f>Pressure!I477</f>
        <v>8.1256230789298584E-5</v>
      </c>
      <c r="E477" s="40">
        <f>Pressure!H477</f>
        <v>81.256230789298584</v>
      </c>
      <c r="F477" s="10">
        <f t="shared" ref="F477:F540" si="60">aexit/E477</f>
        <v>4.5</v>
      </c>
      <c r="G477" s="4">
        <f t="shared" si="59"/>
        <v>216017.52506613609</v>
      </c>
      <c r="H477" s="42">
        <f t="shared" ref="H477:H540" si="61">1/(((k+1)/2)^(1/(k-1))*(patm*1000000/C477)^(1/k)*SQRT((k+1)/(k-1)*(1-(patm*1000000/C477)^((k-1)/k))))</f>
        <v>8.0695163813722139</v>
      </c>
      <c r="I477" s="10">
        <f t="shared" ref="I477:I540" si="62">etanoz*SQRT(2*k^2/(k-1)*(2/(k+1))^((k+1)/(k-1))*(1-(G477/C477)^((k-1)/k)))+(G477-patm*1000000)/C477*(aexit/E477)</f>
        <v>1.1963888233467748</v>
      </c>
      <c r="J477" s="4">
        <f t="shared" ref="J477:J540" si="63">I477*D477*C477</f>
        <v>495.53985725588103</v>
      </c>
      <c r="K477" s="4">
        <f t="shared" si="58"/>
        <v>111.40233291126322</v>
      </c>
      <c r="L477" s="42">
        <f>Pressure!Q477</f>
        <v>0.21839468286735703</v>
      </c>
      <c r="M477" s="10">
        <f t="shared" si="57"/>
        <v>0.23702745917087653</v>
      </c>
      <c r="N477" s="10">
        <f t="shared" si="55"/>
        <v>2.5992897854448858</v>
      </c>
    </row>
    <row r="478" spans="3:14">
      <c r="C478" s="4">
        <f>Pressure!AB478*1000000</f>
        <v>5097358.2488891296</v>
      </c>
      <c r="D478" s="78">
        <f>Pressure!I478</f>
        <v>8.1256230789298584E-5</v>
      </c>
      <c r="E478" s="40">
        <f>Pressure!H478</f>
        <v>81.256230789298584</v>
      </c>
      <c r="F478" s="10">
        <f t="shared" si="60"/>
        <v>4.5</v>
      </c>
      <c r="G478" s="4">
        <f t="shared" si="59"/>
        <v>216015.32965960263</v>
      </c>
      <c r="H478" s="42">
        <f t="shared" si="61"/>
        <v>8.0694522313476114</v>
      </c>
      <c r="I478" s="10">
        <f t="shared" si="62"/>
        <v>1.1963879171663081</v>
      </c>
      <c r="J478" s="4">
        <f t="shared" si="63"/>
        <v>495.53444570464734</v>
      </c>
      <c r="K478" s="4">
        <f t="shared" si="58"/>
        <v>111.40111634023815</v>
      </c>
      <c r="L478" s="42">
        <f>Pressure!Q478</f>
        <v>0.21887300354264655</v>
      </c>
      <c r="M478" s="10">
        <f t="shared" si="57"/>
        <v>0.23702566492708663</v>
      </c>
      <c r="N478" s="10">
        <f t="shared" ref="N478:N541" si="64">N477-1/834*(me-mef)</f>
        <v>2.5992897854448858</v>
      </c>
    </row>
    <row r="479" spans="3:14">
      <c r="C479" s="4">
        <f>Pressure!AB479*1000000</f>
        <v>5097303.9046894973</v>
      </c>
      <c r="D479" s="78">
        <f>Pressure!I479</f>
        <v>8.1256230789298584E-5</v>
      </c>
      <c r="E479" s="40">
        <f>Pressure!H479</f>
        <v>81.256230789298584</v>
      </c>
      <c r="F479" s="10">
        <f t="shared" si="60"/>
        <v>4.5</v>
      </c>
      <c r="G479" s="4">
        <f t="shared" si="59"/>
        <v>216013.02666663539</v>
      </c>
      <c r="H479" s="42">
        <f t="shared" si="61"/>
        <v>8.0693849375113889</v>
      </c>
      <c r="I479" s="10">
        <f t="shared" si="62"/>
        <v>1.1963869665584506</v>
      </c>
      <c r="J479" s="4">
        <f t="shared" si="63"/>
        <v>495.52876895902284</v>
      </c>
      <c r="K479" s="4">
        <f t="shared" si="58"/>
        <v>111.39984015085267</v>
      </c>
      <c r="L479" s="42">
        <f>Pressure!Q479</f>
        <v>0.21935132576867508</v>
      </c>
      <c r="M479" s="10">
        <f t="shared" si="57"/>
        <v>0.23702378148646</v>
      </c>
      <c r="N479" s="10">
        <f t="shared" si="64"/>
        <v>2.5992897854448858</v>
      </c>
    </row>
    <row r="480" spans="3:14">
      <c r="C480" s="4">
        <f>Pressure!AB480*1000000</f>
        <v>5097247.0217588339</v>
      </c>
      <c r="D480" s="78">
        <f>Pressure!I480</f>
        <v>8.1256230789298584E-5</v>
      </c>
      <c r="E480" s="40">
        <f>Pressure!H480</f>
        <v>81.256230789298584</v>
      </c>
      <c r="F480" s="10">
        <f t="shared" si="60"/>
        <v>4.5</v>
      </c>
      <c r="G480" s="4">
        <f t="shared" si="59"/>
        <v>216010.6160875826</v>
      </c>
      <c r="H480" s="42">
        <f t="shared" si="61"/>
        <v>8.069314499855933</v>
      </c>
      <c r="I480" s="10">
        <f t="shared" si="62"/>
        <v>1.1963859715205043</v>
      </c>
      <c r="J480" s="4">
        <f t="shared" si="63"/>
        <v>495.5228270198657</v>
      </c>
      <c r="K480" s="4">
        <f t="shared" si="58"/>
        <v>111.39850434329969</v>
      </c>
      <c r="L480" s="42">
        <f>Pressure!Q480</f>
        <v>0.21982964962145932</v>
      </c>
      <c r="M480" s="10">
        <f t="shared" si="57"/>
        <v>0.23702180884829344</v>
      </c>
      <c r="N480" s="10">
        <f t="shared" si="64"/>
        <v>2.5992897854448858</v>
      </c>
    </row>
    <row r="481" spans="3:14">
      <c r="C481" s="4">
        <f>Pressure!AB481*1000000</f>
        <v>5097187.6001061983</v>
      </c>
      <c r="D481" s="78">
        <f>Pressure!I481</f>
        <v>8.1256230789298584E-5</v>
      </c>
      <c r="E481" s="40">
        <f>Pressure!H481</f>
        <v>81.256230789298584</v>
      </c>
      <c r="F481" s="10">
        <f t="shared" si="60"/>
        <v>4.5</v>
      </c>
      <c r="G481" s="4">
        <f t="shared" si="59"/>
        <v>216008.09792282819</v>
      </c>
      <c r="H481" s="42">
        <f t="shared" si="61"/>
        <v>8.069240918373831</v>
      </c>
      <c r="I481" s="10">
        <f t="shared" si="62"/>
        <v>1.1963849320496538</v>
      </c>
      <c r="J481" s="4">
        <f t="shared" si="63"/>
        <v>495.51661988812242</v>
      </c>
      <c r="K481" s="4">
        <f t="shared" si="58"/>
        <v>111.39710891779201</v>
      </c>
      <c r="L481" s="42">
        <f>Pressure!Q481</f>
        <v>0.22030797517701892</v>
      </c>
      <c r="M481" s="10">
        <f t="shared" si="57"/>
        <v>0.23701974701187106</v>
      </c>
      <c r="N481" s="10">
        <f t="shared" si="64"/>
        <v>2.5992897854448858</v>
      </c>
    </row>
    <row r="482" spans="3:14">
      <c r="C482" s="4">
        <f>Pressure!AB482*1000000</f>
        <v>5097125.6397419861</v>
      </c>
      <c r="D482" s="78">
        <f>Pressure!I482</f>
        <v>8.1256230789298584E-5</v>
      </c>
      <c r="E482" s="40">
        <f>Pressure!H482</f>
        <v>81.256230789298584</v>
      </c>
      <c r="F482" s="10">
        <f t="shared" si="60"/>
        <v>4.5</v>
      </c>
      <c r="G482" s="4">
        <f t="shared" si="59"/>
        <v>216005.47217281268</v>
      </c>
      <c r="H482" s="42">
        <f t="shared" si="61"/>
        <v>8.0691641930585032</v>
      </c>
      <c r="I482" s="10">
        <f t="shared" si="62"/>
        <v>1.1963838481429736</v>
      </c>
      <c r="J482" s="4">
        <f t="shared" si="63"/>
        <v>495.51014756487876</v>
      </c>
      <c r="K482" s="4">
        <f t="shared" si="58"/>
        <v>111.39565387457371</v>
      </c>
      <c r="L482" s="42">
        <f>Pressure!Q482</f>
        <v>0.2207863025113766</v>
      </c>
      <c r="M482" s="10">
        <f t="shared" si="57"/>
        <v>0.23701759597645175</v>
      </c>
      <c r="N482" s="10">
        <f t="shared" si="64"/>
        <v>2.5992897854448858</v>
      </c>
    </row>
    <row r="483" spans="3:14">
      <c r="C483" s="4">
        <f>Pressure!AB483*1000000</f>
        <v>5097061.1406772109</v>
      </c>
      <c r="D483" s="78">
        <f>Pressure!I483</f>
        <v>8.1256230789298584E-5</v>
      </c>
      <c r="E483" s="40">
        <f>Pressure!H483</f>
        <v>81.256230789298584</v>
      </c>
      <c r="F483" s="10">
        <f t="shared" si="60"/>
        <v>4.5</v>
      </c>
      <c r="G483" s="4">
        <f t="shared" si="59"/>
        <v>216002.73883800278</v>
      </c>
      <c r="H483" s="42">
        <f t="shared" si="61"/>
        <v>8.0690843239032937</v>
      </c>
      <c r="I483" s="10">
        <f t="shared" si="62"/>
        <v>1.1963827197974164</v>
      </c>
      <c r="J483" s="4">
        <f t="shared" si="63"/>
        <v>495.50341005128524</v>
      </c>
      <c r="K483" s="4">
        <f t="shared" si="58"/>
        <v>111.39413921390343</v>
      </c>
      <c r="L483" s="42">
        <f>Pressure!Q483</f>
        <v>0.22126463170055827</v>
      </c>
      <c r="M483" s="10">
        <f t="shared" si="57"/>
        <v>0.2370153557412909</v>
      </c>
      <c r="N483" s="10">
        <f t="shared" si="64"/>
        <v>2.5992897854448858</v>
      </c>
    </row>
    <row r="484" spans="3:14">
      <c r="C484" s="4">
        <f>Pressure!AB484*1000000</f>
        <v>5096994.1029244317</v>
      </c>
      <c r="D484" s="78">
        <f>Pressure!I484</f>
        <v>8.1256230789298584E-5</v>
      </c>
      <c r="E484" s="40">
        <f>Pressure!H484</f>
        <v>81.256230789298584</v>
      </c>
      <c r="F484" s="10">
        <f t="shared" si="60"/>
        <v>4.5</v>
      </c>
      <c r="G484" s="4">
        <f t="shared" si="59"/>
        <v>215999.89791893077</v>
      </c>
      <c r="H484" s="42">
        <f t="shared" si="61"/>
        <v>8.0690013109026442</v>
      </c>
      <c r="I484" s="10">
        <f t="shared" si="62"/>
        <v>1.1963815470098289</v>
      </c>
      <c r="J484" s="4">
        <f t="shared" si="63"/>
        <v>495.49640734865386</v>
      </c>
      <c r="K484" s="4">
        <f t="shared" si="58"/>
        <v>111.39256493607614</v>
      </c>
      <c r="L484" s="42">
        <f>Pressure!Q484</f>
        <v>0.22174296282059319</v>
      </c>
      <c r="M484" s="10">
        <f t="shared" si="57"/>
        <v>0.23701302630565949</v>
      </c>
      <c r="N484" s="10">
        <f t="shared" si="64"/>
        <v>2.5992897854448858</v>
      </c>
    </row>
    <row r="485" spans="3:14">
      <c r="C485" s="4">
        <f>Pressure!AB485*1000000</f>
        <v>5096924.5264968425</v>
      </c>
      <c r="D485" s="78">
        <f>Pressure!I485</f>
        <v>8.1256230789298584E-5</v>
      </c>
      <c r="E485" s="40">
        <f>Pressure!H485</f>
        <v>81.256230789298584</v>
      </c>
      <c r="F485" s="10">
        <f t="shared" si="60"/>
        <v>4.5</v>
      </c>
      <c r="G485" s="4">
        <f t="shared" si="59"/>
        <v>215996.94941615572</v>
      </c>
      <c r="H485" s="42">
        <f t="shared" si="61"/>
        <v>8.0689151540509272</v>
      </c>
      <c r="I485" s="10">
        <f t="shared" si="62"/>
        <v>1.1963803297769355</v>
      </c>
      <c r="J485" s="4">
        <f t="shared" si="63"/>
        <v>495.48913945836267</v>
      </c>
      <c r="K485" s="4">
        <f t="shared" si="58"/>
        <v>111.39093104140161</v>
      </c>
      <c r="L485" s="42">
        <f>Pressure!Q485</f>
        <v>0.22222129594751408</v>
      </c>
      <c r="M485" s="10">
        <f t="shared" si="57"/>
        <v>0.23701060766880308</v>
      </c>
      <c r="N485" s="10">
        <f t="shared" si="64"/>
        <v>2.5992897854448858</v>
      </c>
    </row>
    <row r="486" spans="3:14">
      <c r="C486" s="4">
        <f>Pressure!AB486*1000000</f>
        <v>5096852.4114089822</v>
      </c>
      <c r="D486" s="78">
        <f>Pressure!I486</f>
        <v>8.1256230789298584E-5</v>
      </c>
      <c r="E486" s="40">
        <f>Pressure!H486</f>
        <v>81.256230789298584</v>
      </c>
      <c r="F486" s="10">
        <f t="shared" si="60"/>
        <v>4.5</v>
      </c>
      <c r="G486" s="4">
        <f t="shared" si="59"/>
        <v>215993.89333029379</v>
      </c>
      <c r="H486" s="42">
        <f t="shared" si="61"/>
        <v>8.068825853343375</v>
      </c>
      <c r="I486" s="10">
        <f t="shared" si="62"/>
        <v>1.1963790680953521</v>
      </c>
      <c r="J486" s="4">
        <f t="shared" si="63"/>
        <v>495.48160638193053</v>
      </c>
      <c r="K486" s="4">
        <f t="shared" si="58"/>
        <v>111.38923753022134</v>
      </c>
      <c r="L486" s="42">
        <f>Pressure!Q486</f>
        <v>0.22269963115735716</v>
      </c>
      <c r="M486" s="10">
        <f t="shared" si="57"/>
        <v>0.23700809982993692</v>
      </c>
      <c r="N486" s="10">
        <f t="shared" si="64"/>
        <v>2.5992897854448858</v>
      </c>
    </row>
    <row r="487" spans="3:14">
      <c r="C487" s="4">
        <f>Pressure!AB487*1000000</f>
        <v>5096777.7576763909</v>
      </c>
      <c r="D487" s="78">
        <f>Pressure!I487</f>
        <v>8.1256230789298584E-5</v>
      </c>
      <c r="E487" s="40">
        <f>Pressure!H487</f>
        <v>81.256230789298584</v>
      </c>
      <c r="F487" s="10">
        <f t="shared" si="60"/>
        <v>4.5</v>
      </c>
      <c r="G487" s="4">
        <f t="shared" si="59"/>
        <v>215990.72966200355</v>
      </c>
      <c r="H487" s="42">
        <f t="shared" si="61"/>
        <v>8.0687334087756124</v>
      </c>
      <c r="I487" s="10">
        <f t="shared" si="62"/>
        <v>1.1963777619615783</v>
      </c>
      <c r="J487" s="4">
        <f t="shared" si="63"/>
        <v>495.47380812098072</v>
      </c>
      <c r="K487" s="4">
        <f t="shared" si="58"/>
        <v>111.38748440290021</v>
      </c>
      <c r="L487" s="42">
        <f>Pressure!Q487</f>
        <v>0.22317796852616234</v>
      </c>
      <c r="M487" s="10">
        <f t="shared" si="57"/>
        <v>0.23700550278828264</v>
      </c>
      <c r="N487" s="10">
        <f t="shared" si="64"/>
        <v>2.5992897854448858</v>
      </c>
    </row>
    <row r="488" spans="3:14">
      <c r="C488" s="4">
        <f>Pressure!AB488*1000000</f>
        <v>5096700.565315661</v>
      </c>
      <c r="D488" s="78">
        <f>Pressure!I488</f>
        <v>8.1256230789298584E-5</v>
      </c>
      <c r="E488" s="40">
        <f>Pressure!H488</f>
        <v>81.256230789298584</v>
      </c>
      <c r="F488" s="10">
        <f t="shared" si="60"/>
        <v>4.5</v>
      </c>
      <c r="G488" s="4">
        <f t="shared" si="59"/>
        <v>215987.45841198813</v>
      </c>
      <c r="H488" s="42">
        <f t="shared" si="61"/>
        <v>8.0686378203437403</v>
      </c>
      <c r="I488" s="10">
        <f t="shared" si="62"/>
        <v>1.1963764113719995</v>
      </c>
      <c r="J488" s="4">
        <f t="shared" si="63"/>
        <v>495.46574467724645</v>
      </c>
      <c r="K488" s="4">
        <f t="shared" si="58"/>
        <v>111.38567165982789</v>
      </c>
      <c r="L488" s="42">
        <f>Pressure!Q488</f>
        <v>0.22365630812997334</v>
      </c>
      <c r="M488" s="10">
        <f t="shared" si="57"/>
        <v>0.23700281654307451</v>
      </c>
      <c r="N488" s="10">
        <f t="shared" si="64"/>
        <v>2.5992897854448858</v>
      </c>
    </row>
    <row r="489" spans="3:14">
      <c r="C489" s="4">
        <f>Pressure!AB489*1000000</f>
        <v>5096620.8343443349</v>
      </c>
      <c r="D489" s="78">
        <f>Pressure!I489</f>
        <v>8.1256230789298584E-5</v>
      </c>
      <c r="E489" s="40">
        <f>Pressure!H489</f>
        <v>81.256230789298584</v>
      </c>
      <c r="F489" s="10">
        <f t="shared" si="60"/>
        <v>4.5</v>
      </c>
      <c r="G489" s="4">
        <f t="shared" si="59"/>
        <v>215984.07958099095</v>
      </c>
      <c r="H489" s="42">
        <f t="shared" si="61"/>
        <v>8.0685390880441989</v>
      </c>
      <c r="I489" s="10">
        <f t="shared" si="62"/>
        <v>1.1963750163228841</v>
      </c>
      <c r="J489" s="4">
        <f t="shared" si="63"/>
        <v>495.45741605256006</v>
      </c>
      <c r="K489" s="4">
        <f t="shared" si="58"/>
        <v>111.38379930141632</v>
      </c>
      <c r="L489" s="42">
        <f>Pressure!Q489</f>
        <v>0.22413465004483776</v>
      </c>
      <c r="M489" s="10">
        <f t="shared" si="57"/>
        <v>0.23700004109350326</v>
      </c>
      <c r="N489" s="10">
        <f t="shared" si="64"/>
        <v>2.5992897854448858</v>
      </c>
    </row>
    <row r="490" spans="3:14">
      <c r="C490" s="4">
        <f>Pressure!AB490*1000000</f>
        <v>5096538.5647812011</v>
      </c>
      <c r="D490" s="78">
        <f>Pressure!I490</f>
        <v>8.1256230789298584E-5</v>
      </c>
      <c r="E490" s="40">
        <f>Pressure!H490</f>
        <v>81.256230789298584</v>
      </c>
      <c r="F490" s="10">
        <f t="shared" si="60"/>
        <v>4.5</v>
      </c>
      <c r="G490" s="4">
        <f t="shared" si="59"/>
        <v>215980.59316980824</v>
      </c>
      <c r="H490" s="42">
        <f t="shared" si="61"/>
        <v>8.0684372118741461</v>
      </c>
      <c r="I490" s="10">
        <f t="shared" si="62"/>
        <v>1.19637357681039</v>
      </c>
      <c r="J490" s="4">
        <f t="shared" si="63"/>
        <v>495.44882224888443</v>
      </c>
      <c r="K490" s="4">
        <f t="shared" si="58"/>
        <v>111.38186732810675</v>
      </c>
      <c r="L490" s="42">
        <f>Pressure!Q490</f>
        <v>0.22461299434680726</v>
      </c>
      <c r="M490" s="10">
        <f t="shared" si="57"/>
        <v>0.23699717643876209</v>
      </c>
      <c r="N490" s="10">
        <f t="shared" si="64"/>
        <v>2.5992897854448858</v>
      </c>
    </row>
    <row r="491" spans="3:14">
      <c r="C491" s="4">
        <f>Pressure!AB491*1000000</f>
        <v>5096453.7566461135</v>
      </c>
      <c r="D491" s="78">
        <f>Pressure!I491</f>
        <v>8.1256230789298584E-5</v>
      </c>
      <c r="E491" s="40">
        <f>Pressure!H491</f>
        <v>81.256230789298584</v>
      </c>
      <c r="F491" s="10">
        <f t="shared" si="60"/>
        <v>4.5</v>
      </c>
      <c r="G491" s="4">
        <f t="shared" si="59"/>
        <v>215976.99917928132</v>
      </c>
      <c r="H491" s="42">
        <f t="shared" si="61"/>
        <v>8.0683321918312192</v>
      </c>
      <c r="I491" s="10">
        <f t="shared" si="62"/>
        <v>1.1963720928305601</v>
      </c>
      <c r="J491" s="4">
        <f t="shared" si="63"/>
        <v>495.43996326829318</v>
      </c>
      <c r="K491" s="4">
        <f t="shared" si="58"/>
        <v>111.37987574036536</v>
      </c>
      <c r="L491" s="42">
        <f>Pressure!Q491</f>
        <v>0.22509134111193763</v>
      </c>
      <c r="M491" s="10">
        <f t="shared" si="57"/>
        <v>0.23699422257804967</v>
      </c>
      <c r="N491" s="10">
        <f t="shared" si="64"/>
        <v>2.5992897854448858</v>
      </c>
    </row>
    <row r="492" spans="3:14">
      <c r="C492" s="4">
        <f>Pressure!AB492*1000000</f>
        <v>5096366.4099597055</v>
      </c>
      <c r="D492" s="78">
        <f>Pressure!I492</f>
        <v>8.1256230789298584E-5</v>
      </c>
      <c r="E492" s="40">
        <f>Pressure!H492</f>
        <v>81.256230789298584</v>
      </c>
      <c r="F492" s="10">
        <f t="shared" si="60"/>
        <v>4.5</v>
      </c>
      <c r="G492" s="4">
        <f t="shared" si="59"/>
        <v>215973.29761028464</v>
      </c>
      <c r="H492" s="42">
        <f t="shared" si="61"/>
        <v>8.068224027913196</v>
      </c>
      <c r="I492" s="10">
        <f t="shared" si="62"/>
        <v>1.1963705643793181</v>
      </c>
      <c r="J492" s="4">
        <f t="shared" si="63"/>
        <v>495.43083911294201</v>
      </c>
      <c r="K492" s="4">
        <f t="shared" si="58"/>
        <v>111.37782453867678</v>
      </c>
      <c r="L492" s="42">
        <f>Pressure!Q492</f>
        <v>0.22556969041628894</v>
      </c>
      <c r="M492" s="10">
        <f t="shared" si="57"/>
        <v>0.23699117951054458</v>
      </c>
      <c r="N492" s="10">
        <f t="shared" si="64"/>
        <v>2.5992897854448858</v>
      </c>
    </row>
    <row r="493" spans="3:14">
      <c r="C493" s="4">
        <f>Pressure!AB493*1000000</f>
        <v>5096276.5247439202</v>
      </c>
      <c r="D493" s="78">
        <f>Pressure!I493</f>
        <v>8.1256230789298584E-5</v>
      </c>
      <c r="E493" s="40">
        <f>Pressure!H493</f>
        <v>81.256230789298584</v>
      </c>
      <c r="F493" s="10">
        <f t="shared" si="60"/>
        <v>4.5</v>
      </c>
      <c r="G493" s="4">
        <f t="shared" si="59"/>
        <v>215969.48846374807</v>
      </c>
      <c r="H493" s="42">
        <f t="shared" si="61"/>
        <v>8.0681127201186449</v>
      </c>
      <c r="I493" s="10">
        <f t="shared" si="62"/>
        <v>1.1963689914524771</v>
      </c>
      <c r="J493" s="4">
        <f t="shared" si="63"/>
        <v>495.42144978512277</v>
      </c>
      <c r="K493" s="4">
        <f t="shared" si="58"/>
        <v>111.37571372355622</v>
      </c>
      <c r="L493" s="42">
        <f>Pressure!Q493</f>
        <v>0.22604804233592563</v>
      </c>
      <c r="M493" s="10">
        <f t="shared" si="57"/>
        <v>0.23698804723539776</v>
      </c>
      <c r="N493" s="10">
        <f t="shared" si="64"/>
        <v>2.5992897854448858</v>
      </c>
    </row>
    <row r="494" spans="3:14">
      <c r="C494" s="4">
        <f>Pressure!AB494*1000000</f>
        <v>5096184.1010217937</v>
      </c>
      <c r="D494" s="78">
        <f>Pressure!I494</f>
        <v>8.1256230789298584E-5</v>
      </c>
      <c r="E494" s="40">
        <f>Pressure!H494</f>
        <v>81.256230789298584</v>
      </c>
      <c r="F494" s="10">
        <f t="shared" si="60"/>
        <v>4.5</v>
      </c>
      <c r="G494" s="4">
        <f t="shared" si="59"/>
        <v>215965.57174064784</v>
      </c>
      <c r="H494" s="42">
        <f t="shared" si="61"/>
        <v>8.0679982684466562</v>
      </c>
      <c r="I494" s="10">
        <f t="shared" si="62"/>
        <v>1.1963673740457366</v>
      </c>
      <c r="J494" s="4">
        <f t="shared" si="63"/>
        <v>495.411795287242</v>
      </c>
      <c r="K494" s="4">
        <f t="shared" si="58"/>
        <v>111.37354329554472</v>
      </c>
      <c r="L494" s="42">
        <f>Pressure!Q494</f>
        <v>0.22652639694691662</v>
      </c>
      <c r="M494" s="10">
        <f t="shared" si="57"/>
        <v>0.23698482575176774</v>
      </c>
      <c r="N494" s="10">
        <f t="shared" si="64"/>
        <v>2.5992897854448858</v>
      </c>
    </row>
    <row r="495" spans="3:14">
      <c r="C495" s="4">
        <f>Pressure!AB495*1000000</f>
        <v>5096089.1388173075</v>
      </c>
      <c r="D495" s="78">
        <f>Pressure!I495</f>
        <v>8.1256230789298584E-5</v>
      </c>
      <c r="E495" s="40">
        <f>Pressure!H495</f>
        <v>81.256230789298584</v>
      </c>
      <c r="F495" s="10">
        <f t="shared" si="60"/>
        <v>4.5</v>
      </c>
      <c r="G495" s="4">
        <f t="shared" si="59"/>
        <v>215961.54744200027</v>
      </c>
      <c r="H495" s="42">
        <f t="shared" si="61"/>
        <v>8.0678806728966457</v>
      </c>
      <c r="I495" s="10">
        <f t="shared" si="62"/>
        <v>1.1963657121546789</v>
      </c>
      <c r="J495" s="4">
        <f t="shared" si="63"/>
        <v>495.40187562180461</v>
      </c>
      <c r="K495" s="4">
        <f t="shared" si="58"/>
        <v>111.37131325520539</v>
      </c>
      <c r="L495" s="42">
        <f>Pressure!Q495</f>
        <v>0.22700475432533551</v>
      </c>
      <c r="M495" s="10">
        <f t="shared" si="57"/>
        <v>0.23698151505882523</v>
      </c>
      <c r="N495" s="10">
        <f t="shared" si="64"/>
        <v>2.5992897854448858</v>
      </c>
    </row>
    <row r="496" spans="3:14">
      <c r="C496" s="4">
        <f>Pressure!AB496*1000000</f>
        <v>5095991.6381554883</v>
      </c>
      <c r="D496" s="78">
        <f>Pressure!I496</f>
        <v>8.1256230789298584E-5</v>
      </c>
      <c r="E496" s="40">
        <f>Pressure!H496</f>
        <v>81.256230789298584</v>
      </c>
      <c r="F496" s="10">
        <f t="shared" si="60"/>
        <v>4.5</v>
      </c>
      <c r="G496" s="4">
        <f t="shared" si="59"/>
        <v>215957.41556886586</v>
      </c>
      <c r="H496" s="42">
        <f t="shared" si="61"/>
        <v>8.0677599334685084</v>
      </c>
      <c r="I496" s="10">
        <f t="shared" si="62"/>
        <v>1.1963640057747718</v>
      </c>
      <c r="J496" s="4">
        <f t="shared" si="63"/>
        <v>495.39169079142494</v>
      </c>
      <c r="K496" s="4">
        <f t="shared" si="58"/>
        <v>111.36902360312597</v>
      </c>
      <c r="L496" s="42">
        <f>Pressure!Q496</f>
        <v>0.22748311454726058</v>
      </c>
      <c r="M496" s="10">
        <f t="shared" si="57"/>
        <v>0.23697811515568334</v>
      </c>
      <c r="N496" s="10">
        <f t="shared" si="64"/>
        <v>2.5992897854448858</v>
      </c>
    </row>
    <row r="497" spans="3:14">
      <c r="C497" s="114">
        <f>Pressure!AB497*1000000</f>
        <v>5095891.5990625359</v>
      </c>
      <c r="D497" s="79">
        <f>Pressure!I497</f>
        <v>8.1256230789298584E-5</v>
      </c>
      <c r="E497" s="111">
        <f>Pressure!H497</f>
        <v>81.256230789298584</v>
      </c>
      <c r="F497" s="10">
        <f t="shared" si="60"/>
        <v>4.5</v>
      </c>
      <c r="G497" s="4">
        <f t="shared" si="59"/>
        <v>215953.17612235498</v>
      </c>
      <c r="H497" s="58">
        <f t="shared" si="61"/>
        <v>8.0676360501627489</v>
      </c>
      <c r="I497" s="10">
        <f t="shared" si="62"/>
        <v>1.1963622549013702</v>
      </c>
      <c r="J497" s="4">
        <f t="shared" si="63"/>
        <v>495.38124079883983</v>
      </c>
      <c r="K497" s="4">
        <f t="shared" si="58"/>
        <v>111.36667433992173</v>
      </c>
      <c r="L497" s="42">
        <f>Pressure!Q497</f>
        <v>0.22796147768877498</v>
      </c>
      <c r="M497" s="10">
        <f t="shared" si="57"/>
        <v>0.2369746260414719</v>
      </c>
      <c r="N497" s="10">
        <f t="shared" si="64"/>
        <v>2.5992897854448858</v>
      </c>
    </row>
    <row r="498" spans="3:14">
      <c r="C498" s="4">
        <f>Pressure!AB498*1000000</f>
        <v>5095789.0215656469</v>
      </c>
      <c r="D498" s="78">
        <f>Pressure!I498</f>
        <v>8.1256230789298584E-5</v>
      </c>
      <c r="E498" s="40">
        <f>Pressure!H498</f>
        <v>81.256230789298584</v>
      </c>
      <c r="F498" s="10">
        <f t="shared" si="60"/>
        <v>4.5</v>
      </c>
      <c r="G498" s="4">
        <f t="shared" si="59"/>
        <v>215948.82910362014</v>
      </c>
      <c r="H498" s="42">
        <f t="shared" si="61"/>
        <v>8.0675090229802713</v>
      </c>
      <c r="I498" s="10">
        <f t="shared" si="62"/>
        <v>1.196360459529713</v>
      </c>
      <c r="J498" s="4">
        <f t="shared" si="63"/>
        <v>495.3705256468902</v>
      </c>
      <c r="K498" s="4">
        <f t="shared" si="58"/>
        <v>111.36426546623133</v>
      </c>
      <c r="L498" s="42">
        <f>Pressure!Q498</f>
        <v>0.22843984382596685</v>
      </c>
      <c r="M498" s="10">
        <f t="shared" si="57"/>
        <v>0.2369710477153362</v>
      </c>
      <c r="N498" s="10">
        <f t="shared" si="64"/>
        <v>2.5992897854448858</v>
      </c>
    </row>
    <row r="499" spans="3:14">
      <c r="C499" s="4">
        <f>Pressure!AB499*1000000</f>
        <v>5095683.9056929713</v>
      </c>
      <c r="D499" s="78">
        <f>Pressure!I499</f>
        <v>8.1256230789298584E-5</v>
      </c>
      <c r="E499" s="40">
        <f>Pressure!H499</f>
        <v>81.256230789298584</v>
      </c>
      <c r="F499" s="10">
        <f t="shared" si="60"/>
        <v>4.5</v>
      </c>
      <c r="G499" s="4">
        <f t="shared" si="59"/>
        <v>215944.37451385427</v>
      </c>
      <c r="H499" s="42">
        <f t="shared" si="61"/>
        <v>8.0673788519223457</v>
      </c>
      <c r="I499" s="10">
        <f t="shared" si="62"/>
        <v>1.1963586196549225</v>
      </c>
      <c r="J499" s="4">
        <f t="shared" si="63"/>
        <v>495.35954533851657</v>
      </c>
      <c r="K499" s="4">
        <f t="shared" si="58"/>
        <v>111.36179698271583</v>
      </c>
      <c r="L499" s="42">
        <f>Pressure!Q499</f>
        <v>0.22891821303492943</v>
      </c>
      <c r="M499" s="10">
        <f t="shared" si="57"/>
        <v>0.23696738017636276</v>
      </c>
      <c r="N499" s="10">
        <f t="shared" si="64"/>
        <v>2.5992897854448858</v>
      </c>
    </row>
    <row r="500" spans="3:14">
      <c r="C500" s="4">
        <f>Pressure!AB500*1000000</f>
        <v>5095576.251473981</v>
      </c>
      <c r="D500" s="78">
        <f>Pressure!I500</f>
        <v>8.1256230789298584E-5</v>
      </c>
      <c r="E500" s="40">
        <f>Pressure!H500</f>
        <v>81.256230789298584</v>
      </c>
      <c r="F500" s="10">
        <f t="shared" si="60"/>
        <v>4.5</v>
      </c>
      <c r="G500" s="4">
        <f t="shared" si="59"/>
        <v>215939.81235430634</v>
      </c>
      <c r="H500" s="42">
        <f t="shared" si="61"/>
        <v>8.067245536991031</v>
      </c>
      <c r="I500" s="10">
        <f t="shared" si="62"/>
        <v>1.1963567352720113</v>
      </c>
      <c r="J500" s="4">
        <f t="shared" si="63"/>
        <v>495.34829987679757</v>
      </c>
      <c r="K500" s="4">
        <f t="shared" si="58"/>
        <v>111.35926889006734</v>
      </c>
      <c r="L500" s="42">
        <f>Pressure!Q500</f>
        <v>0.22939658539176114</v>
      </c>
      <c r="M500" s="10">
        <f t="shared" si="57"/>
        <v>0.23696362342365629</v>
      </c>
      <c r="N500" s="10">
        <f t="shared" si="64"/>
        <v>2.5992897854448858</v>
      </c>
    </row>
    <row r="501" spans="3:14">
      <c r="C501" s="4">
        <f>Pressure!AB501*1000000</f>
        <v>5095466.0589390714</v>
      </c>
      <c r="D501" s="78">
        <f>Pressure!I501</f>
        <v>8.1256230789298584E-5</v>
      </c>
      <c r="E501" s="40">
        <f>Pressure!H501</f>
        <v>81.256230789298584</v>
      </c>
      <c r="F501" s="10">
        <f t="shared" si="60"/>
        <v>4.5</v>
      </c>
      <c r="G501" s="4">
        <f t="shared" si="59"/>
        <v>215935.14262626442</v>
      </c>
      <c r="H501" s="42">
        <f t="shared" si="61"/>
        <v>8.0671090781886932</v>
      </c>
      <c r="I501" s="10">
        <f t="shared" si="62"/>
        <v>1.1963548063758738</v>
      </c>
      <c r="J501" s="4">
        <f t="shared" si="63"/>
        <v>495.33678926490825</v>
      </c>
      <c r="K501" s="4">
        <f t="shared" si="58"/>
        <v>111.35668118899966</v>
      </c>
      <c r="L501" s="42">
        <f>Pressure!Q501</f>
        <v>0.22987496097256577</v>
      </c>
      <c r="M501" s="10">
        <f t="shared" si="57"/>
        <v>0.23695977745632493</v>
      </c>
      <c r="N501" s="10">
        <f t="shared" si="64"/>
        <v>2.5992897854448858</v>
      </c>
    </row>
    <row r="502" spans="3:14">
      <c r="C502" s="4">
        <f>Pressure!AB502*1000000</f>
        <v>5095353.328119616</v>
      </c>
      <c r="D502" s="78">
        <f>Pressure!I502</f>
        <v>8.1256230789298584E-5</v>
      </c>
      <c r="E502" s="40">
        <f>Pressure!H502</f>
        <v>81.256230789298584</v>
      </c>
      <c r="F502" s="10">
        <f t="shared" si="60"/>
        <v>4.5</v>
      </c>
      <c r="G502" s="4">
        <f t="shared" si="59"/>
        <v>215930.36533105807</v>
      </c>
      <c r="H502" s="42">
        <f t="shared" si="61"/>
        <v>8.0669694755180981</v>
      </c>
      <c r="I502" s="10">
        <f t="shared" si="62"/>
        <v>1.1963528329612885</v>
      </c>
      <c r="J502" s="4">
        <f t="shared" si="63"/>
        <v>495.32501350612569</v>
      </c>
      <c r="K502" s="4">
        <f t="shared" si="58"/>
        <v>111.35403388024947</v>
      </c>
      <c r="L502" s="42">
        <f>Pressure!Q502</f>
        <v>0.23035333985345252</v>
      </c>
      <c r="M502" s="10">
        <f t="shared" si="57"/>
        <v>0.23695584227343069</v>
      </c>
      <c r="N502" s="10">
        <f t="shared" si="64"/>
        <v>2.5992897854448858</v>
      </c>
    </row>
    <row r="503" spans="3:14">
      <c r="C503" s="4">
        <f>Pressure!AB503*1000000</f>
        <v>5095238.059048106</v>
      </c>
      <c r="D503" s="78">
        <f>Pressure!I503</f>
        <v>8.1256230789298584E-5</v>
      </c>
      <c r="E503" s="40">
        <f>Pressure!H503</f>
        <v>81.256230789298584</v>
      </c>
      <c r="F503" s="10">
        <f t="shared" si="60"/>
        <v>4.5</v>
      </c>
      <c r="G503" s="4">
        <f t="shared" si="59"/>
        <v>215925.48047006421</v>
      </c>
      <c r="H503" s="42">
        <f t="shared" si="61"/>
        <v>8.0668267289825373</v>
      </c>
      <c r="I503" s="10">
        <f t="shared" si="62"/>
        <v>1.1963508150229205</v>
      </c>
      <c r="J503" s="4">
        <f t="shared" si="63"/>
        <v>495.31297260384429</v>
      </c>
      <c r="K503" s="4">
        <f t="shared" si="58"/>
        <v>111.3513269645799</v>
      </c>
      <c r="L503" s="42">
        <f>Pressure!Q503</f>
        <v>0.23083172211053621</v>
      </c>
      <c r="M503" s="10">
        <f t="shared" si="57"/>
        <v>0.23695181787406283</v>
      </c>
      <c r="N503" s="10">
        <f t="shared" si="64"/>
        <v>2.5992897854448858</v>
      </c>
    </row>
    <row r="504" spans="3:14">
      <c r="C504" s="4">
        <f>Pressure!AB504*1000000</f>
        <v>5095120.2517581945</v>
      </c>
      <c r="D504" s="78">
        <f>Pressure!I504</f>
        <v>8.1256230789298584E-5</v>
      </c>
      <c r="E504" s="40">
        <f>Pressure!H504</f>
        <v>81.256230789298584</v>
      </c>
      <c r="F504" s="10">
        <f t="shared" si="60"/>
        <v>4.5</v>
      </c>
      <c r="G504" s="4">
        <f t="shared" si="59"/>
        <v>215920.48804470897</v>
      </c>
      <c r="H504" s="42">
        <f t="shared" si="61"/>
        <v>8.066680838585933</v>
      </c>
      <c r="I504" s="10">
        <f t="shared" si="62"/>
        <v>1.1963487525553209</v>
      </c>
      <c r="J504" s="4">
        <f t="shared" si="63"/>
        <v>495.30066656157902</v>
      </c>
      <c r="K504" s="4">
        <f t="shared" si="58"/>
        <v>111.34856044278114</v>
      </c>
      <c r="L504" s="42">
        <f>Pressure!Q504</f>
        <v>0.23131010781993727</v>
      </c>
      <c r="M504" s="10">
        <f t="shared" si="57"/>
        <v>0.23694770425726011</v>
      </c>
      <c r="N504" s="10">
        <f t="shared" si="64"/>
        <v>2.5992897854448858</v>
      </c>
    </row>
    <row r="505" spans="3:14">
      <c r="C505" s="4">
        <f>Pressure!AB505*1000000</f>
        <v>5094999.9062844934</v>
      </c>
      <c r="D505" s="78">
        <f>Pressure!I505</f>
        <v>8.1256230789298584E-5</v>
      </c>
      <c r="E505" s="40">
        <f>Pressure!H505</f>
        <v>81.256230789298584</v>
      </c>
      <c r="F505" s="10">
        <f t="shared" si="60"/>
        <v>4.5</v>
      </c>
      <c r="G505" s="4">
        <f t="shared" si="59"/>
        <v>215915.38805645911</v>
      </c>
      <c r="H505" s="42">
        <f t="shared" si="61"/>
        <v>8.0665318043325431</v>
      </c>
      <c r="I505" s="10">
        <f t="shared" si="62"/>
        <v>1.1963466455529246</v>
      </c>
      <c r="J505" s="4">
        <f t="shared" si="63"/>
        <v>495.28809538294564</v>
      </c>
      <c r="K505" s="4">
        <f t="shared" si="58"/>
        <v>111.34573431566604</v>
      </c>
      <c r="L505" s="42">
        <f>Pressure!Q505</f>
        <v>0.23178849705778201</v>
      </c>
      <c r="M505" s="10">
        <f t="shared" si="57"/>
        <v>0.23694350142210269</v>
      </c>
      <c r="N505" s="10">
        <f t="shared" si="64"/>
        <v>2.5992897854448858</v>
      </c>
    </row>
    <row r="506" spans="3:14">
      <c r="C506" s="4">
        <f>Pressure!AB506*1000000</f>
        <v>5094877.0226627029</v>
      </c>
      <c r="D506" s="78">
        <f>Pressure!I506</f>
        <v>8.1256230789298584E-5</v>
      </c>
      <c r="E506" s="40">
        <f>Pressure!H506</f>
        <v>81.256230789298584</v>
      </c>
      <c r="F506" s="10">
        <f t="shared" si="60"/>
        <v>4.5</v>
      </c>
      <c r="G506" s="4">
        <f t="shared" si="59"/>
        <v>215910.18050682757</v>
      </c>
      <c r="H506" s="42">
        <f t="shared" si="61"/>
        <v>8.0663796262271479</v>
      </c>
      <c r="I506" s="10">
        <f t="shared" si="62"/>
        <v>1.1963444940100518</v>
      </c>
      <c r="J506" s="4">
        <f t="shared" si="63"/>
        <v>495.2752590716733</v>
      </c>
      <c r="K506" s="4">
        <f t="shared" si="58"/>
        <v>111.34284858407295</v>
      </c>
      <c r="L506" s="42">
        <f>Pressure!Q506</f>
        <v>0.23226688990020264</v>
      </c>
      <c r="M506" s="10">
        <f t="shared" ref="M506:M526" si="65">(J506+J505)/2*(L506-L505)</f>
        <v>0.23693920936762833</v>
      </c>
      <c r="N506" s="10">
        <f t="shared" si="64"/>
        <v>2.5992897854448858</v>
      </c>
    </row>
    <row r="507" spans="3:14">
      <c r="C507" s="4">
        <f>Pressure!AB507*1000000</f>
        <v>5094751.60092963</v>
      </c>
      <c r="D507" s="78">
        <f>Pressure!I507</f>
        <v>8.1256230789298584E-5</v>
      </c>
      <c r="E507" s="40">
        <f>Pressure!H507</f>
        <v>81.256230789298584</v>
      </c>
      <c r="F507" s="10">
        <f t="shared" si="60"/>
        <v>4.5</v>
      </c>
      <c r="G507" s="4">
        <f t="shared" si="59"/>
        <v>215904.86539737415</v>
      </c>
      <c r="H507" s="42">
        <f t="shared" si="61"/>
        <v>8.0662243042750639</v>
      </c>
      <c r="I507" s="10">
        <f t="shared" si="62"/>
        <v>1.1963422979209086</v>
      </c>
      <c r="J507" s="4">
        <f t="shared" si="63"/>
        <v>495.26215763160684</v>
      </c>
      <c r="K507" s="4">
        <f t="shared" ref="K507:K526" si="66">J507/4.4482</f>
        <v>111.33990324886625</v>
      </c>
      <c r="L507" s="42">
        <f>Pressure!Q507</f>
        <v>0.23274528642333736</v>
      </c>
      <c r="M507" s="10">
        <f t="shared" si="65"/>
        <v>0.23693482809284927</v>
      </c>
      <c r="N507" s="10">
        <f t="shared" si="64"/>
        <v>2.5992897854448858</v>
      </c>
    </row>
    <row r="508" spans="3:14">
      <c r="C508" s="4">
        <f>Pressure!AB508*1000000</f>
        <v>5094623.6411230881</v>
      </c>
      <c r="D508" s="78">
        <f>Pressure!I508</f>
        <v>8.1256230789298584E-5</v>
      </c>
      <c r="E508" s="40">
        <f>Pressure!H508</f>
        <v>81.256230789298584</v>
      </c>
      <c r="F508" s="10">
        <f t="shared" si="60"/>
        <v>4.5</v>
      </c>
      <c r="G508" s="4">
        <f t="shared" si="59"/>
        <v>215899.44272970126</v>
      </c>
      <c r="H508" s="42">
        <f t="shared" si="61"/>
        <v>8.066065838482027</v>
      </c>
      <c r="I508" s="10">
        <f t="shared" si="62"/>
        <v>1.1963400572795848</v>
      </c>
      <c r="J508" s="4">
        <f t="shared" si="63"/>
        <v>495.24879106669613</v>
      </c>
      <c r="K508" s="4">
        <f t="shared" si="66"/>
        <v>111.33689831093389</v>
      </c>
      <c r="L508" s="42">
        <f>Pressure!Q508</f>
        <v>0.23322368670333063</v>
      </c>
      <c r="M508" s="10">
        <f t="shared" si="65"/>
        <v>0.23693035759683309</v>
      </c>
      <c r="N508" s="10">
        <f t="shared" si="64"/>
        <v>2.5992897854448858</v>
      </c>
    </row>
    <row r="509" spans="3:14">
      <c r="C509" s="4">
        <f>Pressure!AB509*1000000</f>
        <v>5094493.1432818845</v>
      </c>
      <c r="D509" s="78">
        <f>Pressure!I509</f>
        <v>8.1256230789298584E-5</v>
      </c>
      <c r="E509" s="40">
        <f>Pressure!H509</f>
        <v>81.256230789298584</v>
      </c>
      <c r="F509" s="10">
        <f t="shared" si="60"/>
        <v>4.5</v>
      </c>
      <c r="G509" s="4">
        <f t="shared" si="59"/>
        <v>215893.91250545351</v>
      </c>
      <c r="H509" s="42">
        <f t="shared" si="61"/>
        <v>8.0659042288541674</v>
      </c>
      <c r="I509" s="10">
        <f t="shared" si="62"/>
        <v>1.1963377720800539</v>
      </c>
      <c r="J509" s="4">
        <f t="shared" si="63"/>
        <v>495.23515938099501</v>
      </c>
      <c r="K509" s="4">
        <f t="shared" si="66"/>
        <v>111.33383377118723</v>
      </c>
      <c r="L509" s="42">
        <f>Pressure!Q509</f>
        <v>0.23370209081633309</v>
      </c>
      <c r="M509" s="10">
        <f t="shared" si="65"/>
        <v>0.23692579787854828</v>
      </c>
      <c r="N509" s="10">
        <f t="shared" si="64"/>
        <v>2.5992897854448858</v>
      </c>
    </row>
    <row r="510" spans="3:14">
      <c r="C510" s="4">
        <f>Pressure!AB510*1000000</f>
        <v>5094360.1074461257</v>
      </c>
      <c r="D510" s="78">
        <f>Pressure!I510</f>
        <v>8.1256230789298584E-5</v>
      </c>
      <c r="E510" s="40">
        <f>Pressure!H510</f>
        <v>81.256230789298584</v>
      </c>
      <c r="F510" s="10">
        <f t="shared" si="60"/>
        <v>4.5</v>
      </c>
      <c r="G510" s="4">
        <f t="shared" si="59"/>
        <v>215888.27472633054</v>
      </c>
      <c r="H510" s="42">
        <f t="shared" si="61"/>
        <v>8.0657394753983844</v>
      </c>
      <c r="I510" s="10">
        <f t="shared" si="62"/>
        <v>1.1963354423161787</v>
      </c>
      <c r="J510" s="4">
        <f t="shared" si="63"/>
        <v>495.22126257869303</v>
      </c>
      <c r="K510" s="4">
        <f t="shared" si="66"/>
        <v>111.33070963056811</v>
      </c>
      <c r="L510" s="42">
        <f>Pressure!Q510</f>
        <v>0.23418049883850184</v>
      </c>
      <c r="M510" s="10">
        <f t="shared" si="65"/>
        <v>0.23692114893703686</v>
      </c>
      <c r="N510" s="10">
        <f t="shared" si="64"/>
        <v>2.5992897854448858</v>
      </c>
    </row>
    <row r="511" spans="3:14">
      <c r="C511" s="4">
        <f>Pressure!AB511*1000000</f>
        <v>5094224.5336567219</v>
      </c>
      <c r="D511" s="78">
        <f>Pressure!I511</f>
        <v>8.1256230789298584E-5</v>
      </c>
      <c r="E511" s="40">
        <f>Pressure!H511</f>
        <v>81.256230789298584</v>
      </c>
      <c r="F511" s="10">
        <f t="shared" si="60"/>
        <v>4.5</v>
      </c>
      <c r="G511" s="4">
        <f t="shared" si="59"/>
        <v>215882.52939406599</v>
      </c>
      <c r="H511" s="42">
        <f t="shared" si="61"/>
        <v>8.0655715781217463</v>
      </c>
      <c r="I511" s="10">
        <f t="shared" si="62"/>
        <v>1.1963330679817021</v>
      </c>
      <c r="J511" s="4">
        <f t="shared" si="63"/>
        <v>495.20710066406355</v>
      </c>
      <c r="K511" s="4">
        <f t="shared" si="66"/>
        <v>111.32752589003722</v>
      </c>
      <c r="L511" s="42">
        <f>Pressure!Q511</f>
        <v>0.23465891084600049</v>
      </c>
      <c r="M511" s="10">
        <f t="shared" si="65"/>
        <v>0.23691641077128564</v>
      </c>
      <c r="N511" s="10">
        <f t="shared" si="64"/>
        <v>2.5992897854448858</v>
      </c>
    </row>
    <row r="512" spans="3:14">
      <c r="C512" s="4">
        <f>Pressure!AB512*1000000</f>
        <v>5094086.4219558602</v>
      </c>
      <c r="D512" s="78">
        <f>Pressure!I512</f>
        <v>8.1256230789298584E-5</v>
      </c>
      <c r="E512" s="40">
        <f>Pressure!H512</f>
        <v>81.256230789298584</v>
      </c>
      <c r="F512" s="10">
        <f t="shared" si="60"/>
        <v>4.5</v>
      </c>
      <c r="G512" s="4">
        <f t="shared" si="59"/>
        <v>215876.67651044769</v>
      </c>
      <c r="H512" s="42">
        <f t="shared" si="61"/>
        <v>8.065400537032076</v>
      </c>
      <c r="I512" s="10">
        <f t="shared" si="62"/>
        <v>1.1963306490702559</v>
      </c>
      <c r="J512" s="4">
        <f t="shared" si="63"/>
        <v>495.19267364151341</v>
      </c>
      <c r="K512" s="4">
        <f t="shared" si="66"/>
        <v>111.32428255058528</v>
      </c>
      <c r="L512" s="42">
        <f>Pressure!Q512</f>
        <v>0.23513732691499925</v>
      </c>
      <c r="M512" s="10">
        <f t="shared" si="65"/>
        <v>0.23691158338026685</v>
      </c>
      <c r="N512" s="10">
        <f t="shared" si="64"/>
        <v>2.5992897854448858</v>
      </c>
    </row>
    <row r="513" spans="3:14">
      <c r="C513" s="4">
        <f>Pressure!AB513*1000000</f>
        <v>5093945.7723865975</v>
      </c>
      <c r="D513" s="78">
        <f>Pressure!I513</f>
        <v>8.1256230789298584E-5</v>
      </c>
      <c r="E513" s="40">
        <f>Pressure!H513</f>
        <v>81.256230789298584</v>
      </c>
      <c r="F513" s="10">
        <f t="shared" si="60"/>
        <v>4.5</v>
      </c>
      <c r="G513" s="4">
        <f t="shared" si="59"/>
        <v>215870.71607730031</v>
      </c>
      <c r="H513" s="42">
        <f t="shared" si="61"/>
        <v>8.0652263521374259</v>
      </c>
      <c r="I513" s="10">
        <f t="shared" si="62"/>
        <v>1.1963281855753525</v>
      </c>
      <c r="J513" s="4">
        <f t="shared" si="63"/>
        <v>495.17798151554024</v>
      </c>
      <c r="K513" s="4">
        <f t="shared" si="66"/>
        <v>111.32097961322339</v>
      </c>
      <c r="L513" s="42">
        <f>Pressure!Q513</f>
        <v>0.23561574712167513</v>
      </c>
      <c r="M513" s="10">
        <f t="shared" si="65"/>
        <v>0.23690666676298117</v>
      </c>
      <c r="N513" s="10">
        <f t="shared" si="64"/>
        <v>2.5992897854448858</v>
      </c>
    </row>
    <row r="514" spans="3:14">
      <c r="C514" s="4">
        <f>Pressure!AB514*1000000</f>
        <v>5093802.5849931827</v>
      </c>
      <c r="D514" s="78">
        <f>Pressure!I514</f>
        <v>8.1256230789298584E-5</v>
      </c>
      <c r="E514" s="40">
        <f>Pressure!H514</f>
        <v>81.256230789298584</v>
      </c>
      <c r="F514" s="10">
        <f t="shared" si="60"/>
        <v>4.5</v>
      </c>
      <c r="G514" s="4">
        <f t="shared" si="59"/>
        <v>215864.648096499</v>
      </c>
      <c r="H514" s="42">
        <f t="shared" si="61"/>
        <v>8.0650490234465018</v>
      </c>
      <c r="I514" s="10">
        <f t="shared" si="62"/>
        <v>1.1963256774903921</v>
      </c>
      <c r="J514" s="4">
        <f t="shared" si="63"/>
        <v>495.16302429076643</v>
      </c>
      <c r="K514" s="4">
        <f t="shared" si="66"/>
        <v>111.31761707899071</v>
      </c>
      <c r="L514" s="42">
        <f>Pressure!Q514</f>
        <v>0.23609417154221199</v>
      </c>
      <c r="M514" s="10">
        <f t="shared" si="65"/>
        <v>0.23690166091838688</v>
      </c>
      <c r="N514" s="10">
        <f t="shared" si="64"/>
        <v>2.5992897854448858</v>
      </c>
    </row>
    <row r="515" spans="3:14">
      <c r="C515" s="4">
        <f>Pressure!AB515*1000000</f>
        <v>5093656.85982092</v>
      </c>
      <c r="D515" s="78">
        <f>Pressure!I515</f>
        <v>8.1256230789298584E-5</v>
      </c>
      <c r="E515" s="40">
        <f>Pressure!H515</f>
        <v>81.256230789298584</v>
      </c>
      <c r="F515" s="10">
        <f t="shared" si="60"/>
        <v>4.5</v>
      </c>
      <c r="G515" s="4">
        <f t="shared" si="59"/>
        <v>215858.47256996369</v>
      </c>
      <c r="H515" s="42">
        <f t="shared" si="61"/>
        <v>8.0648685509684839</v>
      </c>
      <c r="I515" s="10">
        <f t="shared" si="62"/>
        <v>1.196323124808659</v>
      </c>
      <c r="J515" s="4">
        <f t="shared" si="63"/>
        <v>495.1478019719242</v>
      </c>
      <c r="K515" s="4">
        <f t="shared" si="66"/>
        <v>111.31419494895108</v>
      </c>
      <c r="L515" s="42">
        <f>Pressure!Q515</f>
        <v>0.23657260025280069</v>
      </c>
      <c r="M515" s="10">
        <f t="shared" si="65"/>
        <v>0.23689656584544555</v>
      </c>
      <c r="N515" s="10">
        <f t="shared" si="64"/>
        <v>2.5992897854448858</v>
      </c>
    </row>
    <row r="516" spans="3:14">
      <c r="C516" s="4">
        <f>Pressure!AB516*1000000</f>
        <v>5093508.5969160581</v>
      </c>
      <c r="D516" s="78">
        <f>Pressure!I516</f>
        <v>8.1256230789298584E-5</v>
      </c>
      <c r="E516" s="40">
        <f>Pressure!H516</f>
        <v>81.256230789298584</v>
      </c>
      <c r="F516" s="10">
        <f t="shared" si="60"/>
        <v>4.5</v>
      </c>
      <c r="G516" s="4">
        <f t="shared" si="59"/>
        <v>215852.18949965428</v>
      </c>
      <c r="H516" s="42">
        <f t="shared" si="61"/>
        <v>8.064684934712874</v>
      </c>
      <c r="I516" s="10">
        <f t="shared" si="62"/>
        <v>1.19632052752332</v>
      </c>
      <c r="J516" s="4">
        <f t="shared" si="63"/>
        <v>495.13231456384477</v>
      </c>
      <c r="K516" s="4">
        <f t="shared" si="66"/>
        <v>111.31071322419064</v>
      </c>
      <c r="L516" s="42">
        <f>Pressure!Q516</f>
        <v>0.2370510333296392</v>
      </c>
      <c r="M516" s="10">
        <f t="shared" si="65"/>
        <v>0.23689138154310216</v>
      </c>
      <c r="N516" s="10">
        <f t="shared" si="64"/>
        <v>2.5992897854448858</v>
      </c>
    </row>
    <row r="517" spans="3:14">
      <c r="C517" s="4">
        <f>Pressure!AB517*1000000</f>
        <v>5093357.7963260878</v>
      </c>
      <c r="D517" s="78">
        <f>Pressure!I517</f>
        <v>8.1256230789298584E-5</v>
      </c>
      <c r="E517" s="40">
        <f>Pressure!H517</f>
        <v>81.256230789298584</v>
      </c>
      <c r="F517" s="10">
        <f t="shared" si="60"/>
        <v>4.5</v>
      </c>
      <c r="G517" s="4">
        <f t="shared" si="59"/>
        <v>215845.79888758334</v>
      </c>
      <c r="H517" s="42">
        <f t="shared" si="61"/>
        <v>8.0644981746898967</v>
      </c>
      <c r="I517" s="10">
        <f t="shared" si="62"/>
        <v>1.1963178856274299</v>
      </c>
      <c r="J517" s="4">
        <f t="shared" si="63"/>
        <v>495.11656207148894</v>
      </c>
      <c r="K517" s="4">
        <f t="shared" si="66"/>
        <v>111.30717190582459</v>
      </c>
      <c r="L517" s="42">
        <f>Pressure!Q517</f>
        <v>0.23752947084893269</v>
      </c>
      <c r="M517" s="10">
        <f t="shared" si="65"/>
        <v>0.23688610801028978</v>
      </c>
      <c r="N517" s="10">
        <f t="shared" si="64"/>
        <v>2.5992897854448858</v>
      </c>
    </row>
    <row r="518" spans="3:14">
      <c r="C518" s="4">
        <f>Pressure!AB518*1000000</f>
        <v>5093204.458099491</v>
      </c>
      <c r="D518" s="78">
        <f>Pressure!I518</f>
        <v>8.1256230789298584E-5</v>
      </c>
      <c r="E518" s="40">
        <f>Pressure!H518</f>
        <v>81.256230789298584</v>
      </c>
      <c r="F518" s="10">
        <f t="shared" si="60"/>
        <v>4.5</v>
      </c>
      <c r="G518" s="4">
        <f t="shared" si="59"/>
        <v>215839.30073580542</v>
      </c>
      <c r="H518" s="42">
        <f t="shared" si="61"/>
        <v>8.0643082709101659</v>
      </c>
      <c r="I518" s="10">
        <f t="shared" si="62"/>
        <v>1.1963151991139267</v>
      </c>
      <c r="J518" s="4">
        <f t="shared" si="63"/>
        <v>495.10054449992106</v>
      </c>
      <c r="K518" s="4">
        <f t="shared" si="66"/>
        <v>111.30357099499147</v>
      </c>
      <c r="L518" s="42">
        <f>Pressure!Q518</f>
        <v>0.23800791288689374</v>
      </c>
      <c r="M518" s="10">
        <f t="shared" si="65"/>
        <v>0.23688074524595812</v>
      </c>
      <c r="N518" s="10">
        <f t="shared" si="64"/>
        <v>2.5992897854448858</v>
      </c>
    </row>
    <row r="519" spans="3:14">
      <c r="C519" s="4">
        <f>Pressure!AB519*1000000</f>
        <v>5093048.5822857814</v>
      </c>
      <c r="D519" s="78">
        <f>Pressure!I519</f>
        <v>8.1256230789298584E-5</v>
      </c>
      <c r="E519" s="40">
        <f>Pressure!H519</f>
        <v>81.256230789298584</v>
      </c>
      <c r="F519" s="10">
        <f t="shared" si="60"/>
        <v>4.5</v>
      </c>
      <c r="G519" s="4">
        <f t="shared" si="59"/>
        <v>215832.69504641881</v>
      </c>
      <c r="H519" s="42">
        <f t="shared" si="61"/>
        <v>8.0641152233847322</v>
      </c>
      <c r="I519" s="10">
        <f t="shared" si="62"/>
        <v>1.1963124679756321</v>
      </c>
      <c r="J519" s="4">
        <f t="shared" si="63"/>
        <v>495.0842618543133</v>
      </c>
      <c r="K519" s="4">
        <f t="shared" si="66"/>
        <v>111.29991049285402</v>
      </c>
      <c r="L519" s="42">
        <f>Pressure!Q519</f>
        <v>0.23848635951974234</v>
      </c>
      <c r="M519" s="10">
        <f t="shared" si="65"/>
        <v>0.23687529324901338</v>
      </c>
      <c r="N519" s="10">
        <f t="shared" si="64"/>
        <v>2.5992897854448858</v>
      </c>
    </row>
    <row r="520" spans="3:14">
      <c r="C520" s="4">
        <f>Pressure!AB520*1000000</f>
        <v>5092890.1689355178</v>
      </c>
      <c r="D520" s="78">
        <f>Pressure!I520</f>
        <v>8.1256230789298584E-5</v>
      </c>
      <c r="E520" s="40">
        <f>Pressure!H520</f>
        <v>81.256230789298584</v>
      </c>
      <c r="F520" s="10">
        <f t="shared" si="60"/>
        <v>4.5</v>
      </c>
      <c r="G520" s="4">
        <f t="shared" si="59"/>
        <v>215825.98182156606</v>
      </c>
      <c r="H520" s="42">
        <f t="shared" si="61"/>
        <v>8.0639190321251082</v>
      </c>
      <c r="I520" s="10">
        <f t="shared" si="62"/>
        <v>1.1963096922052525</v>
      </c>
      <c r="J520" s="4">
        <f t="shared" si="63"/>
        <v>495.0677141399471</v>
      </c>
      <c r="K520" s="4">
        <f t="shared" si="66"/>
        <v>111.2961904005996</v>
      </c>
      <c r="L520" s="42">
        <f>Pressure!Q520</f>
        <v>0.2389648108237061</v>
      </c>
      <c r="M520" s="10">
        <f t="shared" si="65"/>
        <v>0.23686975201837457</v>
      </c>
      <c r="N520" s="10">
        <f t="shared" si="64"/>
        <v>2.5992897854448858</v>
      </c>
    </row>
    <row r="521" spans="3:14">
      <c r="C521" s="4">
        <f>Pressure!AB521*1000000</f>
        <v>5092729.2181003755</v>
      </c>
      <c r="D521" s="78">
        <f>Pressure!I521</f>
        <v>8.1256230789298584E-5</v>
      </c>
      <c r="E521" s="40">
        <f>Pressure!H521</f>
        <v>81.256230789298584</v>
      </c>
      <c r="F521" s="10">
        <f t="shared" si="60"/>
        <v>4.5</v>
      </c>
      <c r="G521" s="4">
        <f t="shared" si="59"/>
        <v>215819.16106343715</v>
      </c>
      <c r="H521" s="42">
        <f t="shared" si="61"/>
        <v>8.0637196971433713</v>
      </c>
      <c r="I521" s="10">
        <f t="shared" si="62"/>
        <v>1.1963068717953789</v>
      </c>
      <c r="J521" s="4">
        <f t="shared" si="63"/>
        <v>495.05090136222026</v>
      </c>
      <c r="K521" s="4">
        <f t="shared" si="66"/>
        <v>111.29241071944163</v>
      </c>
      <c r="L521" s="42">
        <f>Pressure!Q521</f>
        <v>0.23944326687502032</v>
      </c>
      <c r="M521" s="10">
        <f t="shared" si="65"/>
        <v>0.23686412155293415</v>
      </c>
      <c r="N521" s="10">
        <f t="shared" si="64"/>
        <v>2.5992897854448858</v>
      </c>
    </row>
    <row r="522" spans="3:14">
      <c r="C522" s="4">
        <f>Pressure!AB522*1000000</f>
        <v>5092565.7298331661</v>
      </c>
      <c r="D522" s="78">
        <f>Pressure!I522</f>
        <v>8.1256230789298584E-5</v>
      </c>
      <c r="E522" s="40">
        <f>Pressure!H522</f>
        <v>81.256230789298584</v>
      </c>
      <c r="F522" s="10">
        <f t="shared" si="60"/>
        <v>4.5</v>
      </c>
      <c r="G522" s="4">
        <f t="shared" si="59"/>
        <v>215812.23277427</v>
      </c>
      <c r="H522" s="42">
        <f t="shared" si="61"/>
        <v>8.0635172184521462</v>
      </c>
      <c r="I522" s="10">
        <f t="shared" si="62"/>
        <v>1.1963040067384887</v>
      </c>
      <c r="J522" s="4">
        <f t="shared" si="63"/>
        <v>495.03382352664954</v>
      </c>
      <c r="K522" s="4">
        <f t="shared" si="66"/>
        <v>111.28857145062038</v>
      </c>
      <c r="L522" s="42">
        <f>Pressure!Q522</f>
        <v>0.23992172774992815</v>
      </c>
      <c r="M522" s="10">
        <f t="shared" si="65"/>
        <v>0.23685840185160179</v>
      </c>
      <c r="N522" s="10">
        <f t="shared" si="64"/>
        <v>2.5992897854448858</v>
      </c>
    </row>
    <row r="523" spans="3:14">
      <c r="C523" s="4">
        <f>Pressure!AB523*1000000</f>
        <v>5092399.7041875347</v>
      </c>
      <c r="D523" s="78">
        <f>Pressure!I523</f>
        <v>8.1256230789298584E-5</v>
      </c>
      <c r="E523" s="40">
        <f>Pressure!H523</f>
        <v>81.256230789298584</v>
      </c>
      <c r="F523" s="10">
        <f t="shared" si="60"/>
        <v>4.5</v>
      </c>
      <c r="G523" s="4">
        <f t="shared" si="59"/>
        <v>215805.19695633807</v>
      </c>
      <c r="H523" s="42">
        <f t="shared" si="61"/>
        <v>8.0633115960642812</v>
      </c>
      <c r="I523" s="10">
        <f t="shared" si="62"/>
        <v>1.1963010970269388</v>
      </c>
      <c r="J523" s="4">
        <f t="shared" si="63"/>
        <v>495.01648063883857</v>
      </c>
      <c r="K523" s="4">
        <f t="shared" si="66"/>
        <v>111.28467259539558</v>
      </c>
      <c r="L523" s="42">
        <f>Pressure!Q523</f>
        <v>0.24040019352468067</v>
      </c>
      <c r="M523" s="10">
        <f t="shared" si="65"/>
        <v>0.23685259291325586</v>
      </c>
      <c r="N523" s="10">
        <f t="shared" si="64"/>
        <v>2.5992897854448858</v>
      </c>
    </row>
    <row r="524" spans="3:14">
      <c r="C524" s="4">
        <f>Pressure!AB524*1000000</f>
        <v>5092231.1412184425</v>
      </c>
      <c r="D524" s="78">
        <f>Pressure!I524</f>
        <v>8.1256230789298584E-5</v>
      </c>
      <c r="E524" s="40">
        <f>Pressure!H524</f>
        <v>81.256230789298584</v>
      </c>
      <c r="F524" s="10">
        <f t="shared" si="60"/>
        <v>4.5</v>
      </c>
      <c r="G524" s="4">
        <f t="shared" si="59"/>
        <v>215798.05361197048</v>
      </c>
      <c r="H524" s="42">
        <f t="shared" si="61"/>
        <v>8.0631028299934009</v>
      </c>
      <c r="I524" s="10">
        <f t="shared" si="62"/>
        <v>1.1962981426529757</v>
      </c>
      <c r="J524" s="4">
        <f t="shared" si="63"/>
        <v>494.99887270452865</v>
      </c>
      <c r="K524" s="4">
        <f t="shared" si="66"/>
        <v>111.28071415505792</v>
      </c>
      <c r="L524" s="42">
        <f>Pressure!Q524</f>
        <v>0.240878664275537</v>
      </c>
      <c r="M524" s="10">
        <f t="shared" si="65"/>
        <v>0.23684669473674796</v>
      </c>
      <c r="N524" s="10">
        <f t="shared" si="64"/>
        <v>2.5992897854448858</v>
      </c>
    </row>
    <row r="525" spans="3:14">
      <c r="C525" s="4">
        <f>Pressure!AB525*1000000</f>
        <v>5092060.0409818115</v>
      </c>
      <c r="D525" s="78">
        <f>Pressure!I525</f>
        <v>8.1256230789298584E-5</v>
      </c>
      <c r="E525" s="40">
        <f>Pressure!H525</f>
        <v>81.256230789298584</v>
      </c>
      <c r="F525" s="10">
        <f t="shared" si="60"/>
        <v>4.5</v>
      </c>
      <c r="G525" s="4">
        <f t="shared" si="59"/>
        <v>215790.80274353706</v>
      </c>
      <c r="H525" s="42">
        <f t="shared" si="61"/>
        <v>8.0628909202535031</v>
      </c>
      <c r="I525" s="10">
        <f t="shared" si="62"/>
        <v>1.1962951436087275</v>
      </c>
      <c r="J525" s="4">
        <f t="shared" si="63"/>
        <v>494.98099972956118</v>
      </c>
      <c r="K525" s="4">
        <f t="shared" si="66"/>
        <v>111.27669613092064</v>
      </c>
      <c r="L525" s="42">
        <f>Pressure!Q525</f>
        <v>0.24135714007876449</v>
      </c>
      <c r="M525" s="10">
        <f t="shared" si="65"/>
        <v>0.23684070732097487</v>
      </c>
      <c r="N525" s="10">
        <f t="shared" si="64"/>
        <v>2.5992897854448858</v>
      </c>
    </row>
    <row r="526" spans="3:14">
      <c r="C526" s="4">
        <f>Pressure!AB526*1000000</f>
        <v>5091886.4035345595</v>
      </c>
      <c r="D526" s="78">
        <f>Pressure!I526</f>
        <v>8.1256230789298584E-5</v>
      </c>
      <c r="E526" s="40">
        <f>Pressure!H526</f>
        <v>81.256230789298584</v>
      </c>
      <c r="F526" s="10">
        <f t="shared" si="60"/>
        <v>4.5</v>
      </c>
      <c r="G526" s="4">
        <f t="shared" si="59"/>
        <v>215783.44435344989</v>
      </c>
      <c r="H526" s="42">
        <f t="shared" si="61"/>
        <v>8.0626758668589638</v>
      </c>
      <c r="I526" s="10">
        <f t="shared" si="62"/>
        <v>1.1962920998862054</v>
      </c>
      <c r="J526" s="4">
        <f t="shared" si="63"/>
        <v>494.9628617198818</v>
      </c>
      <c r="K526" s="4">
        <f t="shared" si="66"/>
        <v>111.27261852432035</v>
      </c>
      <c r="L526" s="42">
        <f>Pressure!Q526</f>
        <v>0.24183562101063874</v>
      </c>
      <c r="M526" s="10">
        <f t="shared" si="65"/>
        <v>0.23683463066476035</v>
      </c>
      <c r="N526" s="10">
        <f t="shared" si="64"/>
        <v>2.5992897854448858</v>
      </c>
    </row>
    <row r="527" spans="3:14">
      <c r="C527" s="4">
        <f>Pressure!AB527*1000000</f>
        <v>5091710.2289348915</v>
      </c>
      <c r="D527" s="78">
        <f>Pressure!I527</f>
        <v>8.1256230789298584E-5</v>
      </c>
      <c r="E527" s="40">
        <f>Pressure!H527</f>
        <v>81.256230789298584</v>
      </c>
      <c r="F527" s="10">
        <f t="shared" si="60"/>
        <v>4.5</v>
      </c>
      <c r="G527" s="4">
        <f t="shared" si="59"/>
        <v>215775.97844417556</v>
      </c>
      <c r="H527" s="42">
        <f t="shared" si="61"/>
        <v>8.0624576698249442</v>
      </c>
      <c r="I527" s="10">
        <f t="shared" si="62"/>
        <v>1.1962890114773095</v>
      </c>
      <c r="J527" s="4">
        <f t="shared" si="63"/>
        <v>494.94445868157067</v>
      </c>
      <c r="K527" s="4">
        <f t="shared" ref="K527:K590" si="67">J527/4.4482</f>
        <v>111.26848133662395</v>
      </c>
      <c r="L527" s="42">
        <f>Pressure!Q527</f>
        <v>0.24231410714744381</v>
      </c>
      <c r="M527" s="10">
        <f t="shared" ref="M527:M590" si="68">(J527+J526)/2*(L527-L526)</f>
        <v>0.23682846476697356</v>
      </c>
      <c r="N527" s="10">
        <f t="shared" si="64"/>
        <v>2.5992897854448858</v>
      </c>
    </row>
    <row r="528" spans="3:14">
      <c r="C528" s="4">
        <f>Pressure!AB528*1000000</f>
        <v>5091531.5172417285</v>
      </c>
      <c r="D528" s="78">
        <f>Pressure!I528</f>
        <v>8.1256230789298584E-5</v>
      </c>
      <c r="E528" s="40">
        <f>Pressure!H528</f>
        <v>81.256230789298584</v>
      </c>
      <c r="F528" s="10">
        <f t="shared" si="60"/>
        <v>4.5</v>
      </c>
      <c r="G528" s="4">
        <f t="shared" si="59"/>
        <v>215768.40501821105</v>
      </c>
      <c r="H528" s="42">
        <f t="shared" si="61"/>
        <v>8.0622363291666375</v>
      </c>
      <c r="I528" s="10">
        <f t="shared" si="62"/>
        <v>1.1962858783738168</v>
      </c>
      <c r="J528" s="4">
        <f t="shared" si="63"/>
        <v>494.92579062078261</v>
      </c>
      <c r="K528" s="4">
        <f t="shared" si="67"/>
        <v>111.26428456921511</v>
      </c>
      <c r="L528" s="42">
        <f>Pressure!Q528</f>
        <v>0.24279259856547231</v>
      </c>
      <c r="M528" s="10">
        <f t="shared" si="68"/>
        <v>0.23682220962645306</v>
      </c>
      <c r="N528" s="10">
        <f t="shared" si="64"/>
        <v>2.5992897854448858</v>
      </c>
    </row>
    <row r="529" spans="3:14">
      <c r="C529" s="4">
        <f>Pressure!AB529*1000000</f>
        <v>5091350.2685152646</v>
      </c>
      <c r="D529" s="78">
        <f>Pressure!I529</f>
        <v>8.1256230789298584E-5</v>
      </c>
      <c r="E529" s="40">
        <f>Pressure!H529</f>
        <v>81.256230789298584</v>
      </c>
      <c r="F529" s="10">
        <f t="shared" si="60"/>
        <v>4.5</v>
      </c>
      <c r="G529" s="4">
        <f t="shared" si="59"/>
        <v>215760.72407810722</v>
      </c>
      <c r="H529" s="42">
        <f t="shared" si="61"/>
        <v>8.0620118448999829</v>
      </c>
      <c r="I529" s="10">
        <f t="shared" si="62"/>
        <v>1.1962827005673926</v>
      </c>
      <c r="J529" s="4">
        <f t="shared" si="63"/>
        <v>494.90685754380536</v>
      </c>
      <c r="K529" s="4">
        <f t="shared" si="67"/>
        <v>111.26002822350735</v>
      </c>
      <c r="L529" s="42">
        <f>Pressure!Q529</f>
        <v>0.24327109534102545</v>
      </c>
      <c r="M529" s="10">
        <f t="shared" si="68"/>
        <v>0.23681586524199269</v>
      </c>
      <c r="N529" s="10">
        <f t="shared" si="64"/>
        <v>2.5992897854448858</v>
      </c>
    </row>
    <row r="530" spans="3:14">
      <c r="C530" s="4">
        <f>Pressure!AB530*1000000</f>
        <v>5091166.4828169681</v>
      </c>
      <c r="D530" s="78">
        <f>Pressure!I530</f>
        <v>8.1256230789298584E-5</v>
      </c>
      <c r="E530" s="40">
        <f>Pressure!H530</f>
        <v>81.256230789298584</v>
      </c>
      <c r="F530" s="10">
        <f t="shared" si="60"/>
        <v>4.5</v>
      </c>
      <c r="G530" s="4">
        <f t="shared" si="59"/>
        <v>215752.93562646897</v>
      </c>
      <c r="H530" s="42">
        <f t="shared" si="61"/>
        <v>8.0617842170416747</v>
      </c>
      <c r="I530" s="10">
        <f t="shared" si="62"/>
        <v>1.1962794780495893</v>
      </c>
      <c r="J530" s="4">
        <f t="shared" si="63"/>
        <v>494.88765945705973</v>
      </c>
      <c r="K530" s="4">
        <f t="shared" si="67"/>
        <v>111.25571230094414</v>
      </c>
      <c r="L530" s="42">
        <f>Pressure!Q530</f>
        <v>0.24374959755041328</v>
      </c>
      <c r="M530" s="10">
        <f t="shared" si="68"/>
        <v>0.23680943161243809</v>
      </c>
      <c r="N530" s="10">
        <f t="shared" si="64"/>
        <v>2.5992897854448858</v>
      </c>
    </row>
    <row r="531" spans="3:14">
      <c r="C531" s="4">
        <f>Pressure!AB531*1000000</f>
        <v>5090980.1602089806</v>
      </c>
      <c r="D531" s="78">
        <f>Pressure!I531</f>
        <v>8.1256230789298584E-5</v>
      </c>
      <c r="E531" s="40">
        <f>Pressure!H531</f>
        <v>81.256230789298584</v>
      </c>
      <c r="F531" s="10">
        <f t="shared" si="60"/>
        <v>4.5</v>
      </c>
      <c r="G531" s="4">
        <f t="shared" si="59"/>
        <v>215745.03966592977</v>
      </c>
      <c r="H531" s="42">
        <f t="shared" si="61"/>
        <v>8.0615534456083999</v>
      </c>
      <c r="I531" s="10">
        <f t="shared" si="62"/>
        <v>1.1962762108118372</v>
      </c>
      <c r="J531" s="4">
        <f t="shared" si="63"/>
        <v>494.86819636703723</v>
      </c>
      <c r="K531" s="4">
        <f t="shared" si="67"/>
        <v>111.25133680298485</v>
      </c>
      <c r="L531" s="42">
        <f>Pressure!Q531</f>
        <v>0.24422810526995473</v>
      </c>
      <c r="M531" s="10">
        <f t="shared" si="68"/>
        <v>0.2368029087365891</v>
      </c>
      <c r="N531" s="10">
        <f t="shared" si="64"/>
        <v>2.5992897854448858</v>
      </c>
    </row>
    <row r="532" spans="3:14">
      <c r="C532" s="4">
        <f>Pressure!AB532*1000000</f>
        <v>5090791.3007546244</v>
      </c>
      <c r="D532" s="78">
        <f>Pressure!I532</f>
        <v>8.1256230789298584E-5</v>
      </c>
      <c r="E532" s="40">
        <f>Pressure!H532</f>
        <v>81.256230789298584</v>
      </c>
      <c r="F532" s="10">
        <f t="shared" si="60"/>
        <v>4.5</v>
      </c>
      <c r="G532" s="4">
        <f t="shared" si="59"/>
        <v>215737.03619917305</v>
      </c>
      <c r="H532" s="42">
        <f t="shared" si="61"/>
        <v>8.0613195306174639</v>
      </c>
      <c r="I532" s="10">
        <f t="shared" si="62"/>
        <v>1.1962728988454518</v>
      </c>
      <c r="J532" s="4">
        <f t="shared" si="63"/>
        <v>494.84846828035228</v>
      </c>
      <c r="K532" s="4">
        <f t="shared" si="67"/>
        <v>111.24690173111647</v>
      </c>
      <c r="L532" s="42">
        <f>Pressure!Q532</f>
        <v>0.24470661857597772</v>
      </c>
      <c r="M532" s="10">
        <f t="shared" si="68"/>
        <v>0.23679629661323881</v>
      </c>
      <c r="N532" s="10">
        <f t="shared" si="64"/>
        <v>2.5992897854448858</v>
      </c>
    </row>
    <row r="533" spans="3:14">
      <c r="C533" s="4">
        <f>Pressure!AB533*1000000</f>
        <v>5090599.9045185214</v>
      </c>
      <c r="D533" s="78">
        <f>Pressure!I533</f>
        <v>8.1256230789298584E-5</v>
      </c>
      <c r="E533" s="40">
        <f>Pressure!H533</f>
        <v>81.256230789298584</v>
      </c>
      <c r="F533" s="10">
        <f t="shared" si="60"/>
        <v>4.5</v>
      </c>
      <c r="G533" s="4">
        <f t="shared" si="59"/>
        <v>215728.92522893735</v>
      </c>
      <c r="H533" s="42">
        <f t="shared" si="61"/>
        <v>8.061082472086964</v>
      </c>
      <c r="I533" s="10">
        <f t="shared" si="62"/>
        <v>1.1962695421416369</v>
      </c>
      <c r="J533" s="4">
        <f t="shared" si="63"/>
        <v>494.82847520375526</v>
      </c>
      <c r="K533" s="4">
        <f t="shared" si="67"/>
        <v>111.24240708685655</v>
      </c>
      <c r="L533" s="42">
        <f>Pressure!Q533</f>
        <v>0.24518513754481938</v>
      </c>
      <c r="M533" s="10">
        <f t="shared" si="68"/>
        <v>0.23678959524118895</v>
      </c>
      <c r="N533" s="10">
        <f t="shared" si="64"/>
        <v>2.5992897854448858</v>
      </c>
    </row>
    <row r="534" spans="3:14">
      <c r="C534" s="4">
        <f>Pressure!AB534*1000000</f>
        <v>5090405.9715660401</v>
      </c>
      <c r="D534" s="78">
        <f>Pressure!I534</f>
        <v>8.1256230789298584E-5</v>
      </c>
      <c r="E534" s="40">
        <f>Pressure!H534</f>
        <v>81.256230789298584</v>
      </c>
      <c r="F534" s="10">
        <f t="shared" si="60"/>
        <v>4.5</v>
      </c>
      <c r="G534" s="4">
        <f t="shared" si="59"/>
        <v>215720.70675799286</v>
      </c>
      <c r="H534" s="42">
        <f t="shared" si="61"/>
        <v>8.0608422700350761</v>
      </c>
      <c r="I534" s="10">
        <f t="shared" si="62"/>
        <v>1.1962661406914743</v>
      </c>
      <c r="J534" s="4">
        <f t="shared" si="63"/>
        <v>494.80821714407455</v>
      </c>
      <c r="K534" s="4">
        <f t="shared" si="67"/>
        <v>111.23785287174016</v>
      </c>
      <c r="L534" s="42">
        <f>Pressure!Q534</f>
        <v>0.24566366225282601</v>
      </c>
      <c r="M534" s="10">
        <f t="shared" si="68"/>
        <v>0.23678280461919793</v>
      </c>
      <c r="N534" s="10">
        <f t="shared" si="64"/>
        <v>2.5992897854448858</v>
      </c>
    </row>
    <row r="535" spans="3:14">
      <c r="C535" s="4">
        <f>Pressure!AB535*1000000</f>
        <v>5090209.501963851</v>
      </c>
      <c r="D535" s="78">
        <f>Pressure!I535</f>
        <v>8.1256230789298584E-5</v>
      </c>
      <c r="E535" s="40">
        <f>Pressure!H535</f>
        <v>81.256230789298584</v>
      </c>
      <c r="F535" s="10">
        <f t="shared" si="60"/>
        <v>4.5</v>
      </c>
      <c r="G535" s="4">
        <f t="shared" si="59"/>
        <v>215712.38078916495</v>
      </c>
      <c r="H535" s="42">
        <f t="shared" si="61"/>
        <v>8.0605989244807539</v>
      </c>
      <c r="I535" s="10">
        <f t="shared" si="62"/>
        <v>1.1962626944859338</v>
      </c>
      <c r="J535" s="4">
        <f t="shared" si="63"/>
        <v>494.78769410827448</v>
      </c>
      <c r="K535" s="4">
        <f t="shared" si="67"/>
        <v>111.23323908733296</v>
      </c>
      <c r="L535" s="42">
        <f>Pressure!Q535</f>
        <v>0.24614219277635335</v>
      </c>
      <c r="M535" s="10">
        <f t="shared" si="68"/>
        <v>0.23677592474604953</v>
      </c>
      <c r="N535" s="10">
        <f t="shared" si="64"/>
        <v>2.5992897854448858</v>
      </c>
    </row>
    <row r="536" spans="3:14">
      <c r="C536" s="4">
        <f>Pressure!AB536*1000000</f>
        <v>5090010.4957794864</v>
      </c>
      <c r="D536" s="78">
        <f>Pressure!I536</f>
        <v>8.1256230789298584E-5</v>
      </c>
      <c r="E536" s="40">
        <f>Pressure!H536</f>
        <v>81.256230789298584</v>
      </c>
      <c r="F536" s="10">
        <f t="shared" si="60"/>
        <v>4.5</v>
      </c>
      <c r="G536" s="4">
        <f t="shared" si="59"/>
        <v>215703.94732531547</v>
      </c>
      <c r="H536" s="42">
        <f t="shared" si="61"/>
        <v>8.060352435443189</v>
      </c>
      <c r="I536" s="10">
        <f t="shared" si="62"/>
        <v>1.196259203515865</v>
      </c>
      <c r="J536" s="4">
        <f t="shared" si="63"/>
        <v>494.76690610340927</v>
      </c>
      <c r="K536" s="4">
        <f t="shared" si="67"/>
        <v>111.22856573522083</v>
      </c>
      <c r="L536" s="42">
        <f>Pressure!Q536</f>
        <v>0.24662072919176659</v>
      </c>
      <c r="M536" s="10">
        <f t="shared" si="68"/>
        <v>0.23676895562048708</v>
      </c>
      <c r="N536" s="10">
        <f t="shared" si="64"/>
        <v>2.5992897854448858</v>
      </c>
    </row>
    <row r="537" spans="3:14">
      <c r="C537" s="4">
        <f>Pressure!AB537*1000000</f>
        <v>5089808.9530818993</v>
      </c>
      <c r="D537" s="78">
        <f>Pressure!I537</f>
        <v>8.1256230789298584E-5</v>
      </c>
      <c r="E537" s="40">
        <f>Pressure!H537</f>
        <v>81.256230789298584</v>
      </c>
      <c r="F537" s="10">
        <f t="shared" si="60"/>
        <v>4.5</v>
      </c>
      <c r="G537" s="4">
        <f t="shared" si="59"/>
        <v>215695.40636936654</v>
      </c>
      <c r="H537" s="42">
        <f t="shared" si="61"/>
        <v>8.0601028029424953</v>
      </c>
      <c r="I537" s="10">
        <f t="shared" si="62"/>
        <v>1.1962556677720078</v>
      </c>
      <c r="J537" s="4">
        <f t="shared" si="63"/>
        <v>494.74585313668194</v>
      </c>
      <c r="K537" s="4">
        <f t="shared" si="67"/>
        <v>111.22383281702305</v>
      </c>
      <c r="L537" s="42">
        <f>Pressure!Q537</f>
        <v>0.24709927157544057</v>
      </c>
      <c r="M537" s="10">
        <f t="shared" si="68"/>
        <v>0.23676189724128513</v>
      </c>
      <c r="N537" s="10">
        <f t="shared" si="64"/>
        <v>2.5992897854448858</v>
      </c>
    </row>
    <row r="538" spans="3:14">
      <c r="C538" s="4">
        <f>Pressure!AB538*1000000</f>
        <v>5089604.8739405656</v>
      </c>
      <c r="D538" s="78">
        <f>Pressure!I538</f>
        <v>8.1256230789298584E-5</v>
      </c>
      <c r="E538" s="40">
        <f>Pressure!H538</f>
        <v>81.256230789298584</v>
      </c>
      <c r="F538" s="10">
        <f t="shared" si="60"/>
        <v>4.5</v>
      </c>
      <c r="G538" s="4">
        <f t="shared" si="59"/>
        <v>215686.75792426235</v>
      </c>
      <c r="H538" s="42">
        <f t="shared" si="61"/>
        <v>8.0598500269986015</v>
      </c>
      <c r="I538" s="10">
        <f t="shared" si="62"/>
        <v>1.1962520872449758</v>
      </c>
      <c r="J538" s="4">
        <f t="shared" si="63"/>
        <v>494.7245352153497</v>
      </c>
      <c r="K538" s="4">
        <f t="shared" si="67"/>
        <v>111.21904033437114</v>
      </c>
      <c r="L538" s="42">
        <f>Pressure!Q538</f>
        <v>0.24757782000375986</v>
      </c>
      <c r="M538" s="10">
        <f t="shared" si="68"/>
        <v>0.23675474960717213</v>
      </c>
      <c r="N538" s="10">
        <f t="shared" si="64"/>
        <v>2.5992897854448858</v>
      </c>
    </row>
    <row r="539" spans="3:14">
      <c r="C539" s="4">
        <f>Pressure!AB539*1000000</f>
        <v>5089398.2584264064</v>
      </c>
      <c r="D539" s="78">
        <f>Pressure!I539</f>
        <v>8.1256230789298584E-5</v>
      </c>
      <c r="E539" s="40">
        <f>Pressure!H539</f>
        <v>81.256230789298584</v>
      </c>
      <c r="F539" s="10">
        <f t="shared" si="60"/>
        <v>4.5</v>
      </c>
      <c r="G539" s="4">
        <f t="shared" si="59"/>
        <v>215678.00199300842</v>
      </c>
      <c r="H539" s="42">
        <f t="shared" si="61"/>
        <v>8.05959410763238</v>
      </c>
      <c r="I539" s="10">
        <f t="shared" si="62"/>
        <v>1.1962484619252727</v>
      </c>
      <c r="J539" s="4">
        <f t="shared" si="63"/>
        <v>494.70295234682089</v>
      </c>
      <c r="K539" s="4">
        <f t="shared" si="67"/>
        <v>111.21418828893056</v>
      </c>
      <c r="L539" s="42">
        <f>Pressure!Q539</f>
        <v>0.24805637455311888</v>
      </c>
      <c r="M539" s="10">
        <f t="shared" si="68"/>
        <v>0.23674751271687228</v>
      </c>
      <c r="N539" s="10">
        <f t="shared" si="64"/>
        <v>2.5992897854448858</v>
      </c>
    </row>
    <row r="540" spans="3:14">
      <c r="C540" s="4">
        <f>Pressure!AB540*1000000</f>
        <v>5089189.1066115163</v>
      </c>
      <c r="D540" s="78">
        <f>Pressure!I540</f>
        <v>8.1256230789298584E-5</v>
      </c>
      <c r="E540" s="40">
        <f>Pressure!H540</f>
        <v>81.256230789298584</v>
      </c>
      <c r="F540" s="10">
        <f t="shared" si="60"/>
        <v>4.5</v>
      </c>
      <c r="G540" s="4">
        <f t="shared" ref="G540:G603" si="69">IF(C540/(1+(k-1)/2*N540^2)^(k/(k-1))&lt;patm*1000000,patm*1000000,C540/(1+(k-1)/2*N540^2)^(k/(k-1)))</f>
        <v>215669.13857865997</v>
      </c>
      <c r="H540" s="42">
        <f t="shared" si="61"/>
        <v>8.0593350448653425</v>
      </c>
      <c r="I540" s="10">
        <f t="shared" si="62"/>
        <v>1.1962447918032877</v>
      </c>
      <c r="J540" s="4">
        <f t="shared" si="63"/>
        <v>494.68110453862653</v>
      </c>
      <c r="K540" s="4">
        <f t="shared" si="67"/>
        <v>111.20927668239435</v>
      </c>
      <c r="L540" s="42">
        <f>Pressure!Q540</f>
        <v>0.24853493529992204</v>
      </c>
      <c r="M540" s="10">
        <f t="shared" si="68"/>
        <v>0.23674018656912182</v>
      </c>
      <c r="N540" s="10">
        <f t="shared" si="64"/>
        <v>2.5992897854448858</v>
      </c>
    </row>
    <row r="541" spans="3:14">
      <c r="C541" s="4">
        <f>Pressure!AB541*1000000</f>
        <v>5088977.4185687043</v>
      </c>
      <c r="D541" s="78">
        <f>Pressure!I541</f>
        <v>8.1256230789298584E-5</v>
      </c>
      <c r="E541" s="40">
        <f>Pressure!H541</f>
        <v>81.256230789298584</v>
      </c>
      <c r="F541" s="10">
        <f t="shared" ref="F541:F604" si="70">aexit/E541</f>
        <v>4.5</v>
      </c>
      <c r="G541" s="4">
        <f t="shared" si="69"/>
        <v>215660.16768430249</v>
      </c>
      <c r="H541" s="42">
        <f t="shared" ref="H541:H604" si="71">1/(((k+1)/2)^(1/(k-1))*(patm*1000000/C541)^(1/k)*SQRT((k+1)/(k-1)*(1-(patm*1000000/C541)^((k-1)/k))))</f>
        <v>8.0590728387190271</v>
      </c>
      <c r="I541" s="10">
        <f t="shared" ref="I541:I604" si="72">etanoz*SQRT(2*k^2/(k-1)*(2/(k+1))^((k+1)/(k-1))*(1-(G541/C541)^((k-1)/k)))+(G541-patm*1000000)/C541*(aexit/E541)</f>
        <v>1.1962410768692873</v>
      </c>
      <c r="J541" s="4">
        <f t="shared" ref="J541:J604" si="73">I541*D541*C541</f>
        <v>494.6589917983722</v>
      </c>
      <c r="K541" s="4">
        <f t="shared" si="67"/>
        <v>111.20430551647233</v>
      </c>
      <c r="L541" s="42">
        <f>Pressure!Q541</f>
        <v>0.24901350232058381</v>
      </c>
      <c r="M541" s="10">
        <f t="shared" si="68"/>
        <v>0.2367327711626096</v>
      </c>
      <c r="N541" s="10">
        <f t="shared" si="64"/>
        <v>2.5992897854448858</v>
      </c>
    </row>
    <row r="542" spans="3:14">
      <c r="C542" s="4">
        <f>Pressure!AB542*1000000</f>
        <v>5088763.1943720328</v>
      </c>
      <c r="D542" s="78">
        <f>Pressure!I542</f>
        <v>8.1256230789298584E-5</v>
      </c>
      <c r="E542" s="40">
        <f>Pressure!H542</f>
        <v>81.256230789298584</v>
      </c>
      <c r="F542" s="10">
        <f t="shared" si="70"/>
        <v>4.5</v>
      </c>
      <c r="G542" s="4">
        <f t="shared" si="69"/>
        <v>215651.0893130746</v>
      </c>
      <c r="H542" s="42">
        <f t="shared" si="71"/>
        <v>8.0588074892156989</v>
      </c>
      <c r="I542" s="10">
        <f t="shared" si="72"/>
        <v>1.196237317113424</v>
      </c>
      <c r="J542" s="4">
        <f t="shared" si="73"/>
        <v>494.63661413379418</v>
      </c>
      <c r="K542" s="4">
        <f t="shared" si="67"/>
        <v>111.19927479290369</v>
      </c>
      <c r="L542" s="42">
        <f>Pressure!Q542</f>
        <v>0.2494920756915289</v>
      </c>
      <c r="M542" s="10">
        <f t="shared" si="68"/>
        <v>0.23672526649606118</v>
      </c>
      <c r="N542" s="10">
        <f t="shared" ref="N542:N605" si="74">N541-1/834*(me-mef)</f>
        <v>2.5992897854448858</v>
      </c>
    </row>
    <row r="543" spans="3:14">
      <c r="C543" s="4">
        <f>Pressure!AB543*1000000</f>
        <v>5088546.4340966027</v>
      </c>
      <c r="D543" s="78">
        <f>Pressure!I543</f>
        <v>8.1256230789298584E-5</v>
      </c>
      <c r="E543" s="40">
        <f>Pressure!H543</f>
        <v>81.256230789298584</v>
      </c>
      <c r="F543" s="10">
        <f t="shared" si="70"/>
        <v>4.5</v>
      </c>
      <c r="G543" s="4">
        <f t="shared" si="69"/>
        <v>215641.90346815888</v>
      </c>
      <c r="H543" s="42">
        <f t="shared" si="71"/>
        <v>8.0585389963780845</v>
      </c>
      <c r="I543" s="10">
        <f t="shared" si="72"/>
        <v>1.196233512525734</v>
      </c>
      <c r="J543" s="4">
        <f t="shared" si="73"/>
        <v>494.61397155273778</v>
      </c>
      <c r="K543" s="4">
        <f t="shared" si="67"/>
        <v>111.19418451345213</v>
      </c>
      <c r="L543" s="42">
        <f>Pressure!Q543</f>
        <v>0.24997065548919237</v>
      </c>
      <c r="M543" s="10">
        <f t="shared" si="68"/>
        <v>0.23671767256816473</v>
      </c>
      <c r="N543" s="10">
        <f t="shared" si="74"/>
        <v>2.5992897854448858</v>
      </c>
    </row>
    <row r="544" spans="3:14">
      <c r="C544" s="4">
        <f>Pressure!AB544*1000000</f>
        <v>5088327.1378187323</v>
      </c>
      <c r="D544" s="78">
        <f>Pressure!I544</f>
        <v>8.1256230789298584E-5</v>
      </c>
      <c r="E544" s="40">
        <f>Pressure!H544</f>
        <v>81.256230789298584</v>
      </c>
      <c r="F544" s="10">
        <f t="shared" si="70"/>
        <v>4.5</v>
      </c>
      <c r="G544" s="4">
        <f t="shared" si="69"/>
        <v>215632.61015278957</v>
      </c>
      <c r="H544" s="42">
        <f t="shared" si="71"/>
        <v>8.0582673602295625</v>
      </c>
      <c r="I544" s="10">
        <f t="shared" si="72"/>
        <v>1.1962296630961384</v>
      </c>
      <c r="J544" s="4">
        <f t="shared" si="73"/>
        <v>494.59106406317494</v>
      </c>
      <c r="K544" s="4">
        <f t="shared" si="67"/>
        <v>111.18903467990984</v>
      </c>
      <c r="L544" s="42">
        <f>Pressure!Q544</f>
        <v>0.25044924179001971</v>
      </c>
      <c r="M544" s="10">
        <f t="shared" si="68"/>
        <v>0.23670998937759757</v>
      </c>
      <c r="N544" s="10">
        <f t="shared" si="74"/>
        <v>2.5992897854448858</v>
      </c>
    </row>
    <row r="545" spans="3:14">
      <c r="C545" s="4">
        <f>Pressure!AB545*1000000</f>
        <v>5088105.3056155406</v>
      </c>
      <c r="D545" s="78">
        <f>Pressure!I545</f>
        <v>8.1256230789298584E-5</v>
      </c>
      <c r="E545" s="40">
        <f>Pressure!H545</f>
        <v>81.256230789298584</v>
      </c>
      <c r="F545" s="10">
        <f t="shared" si="70"/>
        <v>4.5</v>
      </c>
      <c r="G545" s="4">
        <f t="shared" si="69"/>
        <v>215623.20937023478</v>
      </c>
      <c r="H545" s="42">
        <f t="shared" si="71"/>
        <v>8.0579925807936839</v>
      </c>
      <c r="I545" s="10">
        <f t="shared" si="72"/>
        <v>1.1962257688144375</v>
      </c>
      <c r="J545" s="4">
        <f t="shared" si="73"/>
        <v>494.5678916731614</v>
      </c>
      <c r="K545" s="4">
        <f t="shared" si="67"/>
        <v>111.18382529408781</v>
      </c>
      <c r="L545" s="42">
        <f>Pressure!Q545</f>
        <v>0.25092783467046698</v>
      </c>
      <c r="M545" s="10">
        <f t="shared" si="68"/>
        <v>0.2367022169230337</v>
      </c>
      <c r="N545" s="10">
        <f t="shared" si="74"/>
        <v>2.5992897854448858</v>
      </c>
    </row>
    <row r="546" spans="3:14">
      <c r="C546" s="4">
        <f>Pressure!AB546*1000000</f>
        <v>5087880.9375652121</v>
      </c>
      <c r="D546" s="78">
        <f>Pressure!I546</f>
        <v>8.1256230789298584E-5</v>
      </c>
      <c r="E546" s="40">
        <f>Pressure!H546</f>
        <v>81.256230789298584</v>
      </c>
      <c r="F546" s="10">
        <f t="shared" si="70"/>
        <v>4.5</v>
      </c>
      <c r="G546" s="4">
        <f t="shared" si="69"/>
        <v>215613.70112380787</v>
      </c>
      <c r="H546" s="42">
        <f t="shared" si="71"/>
        <v>8.0577146580944756</v>
      </c>
      <c r="I546" s="10">
        <f t="shared" si="72"/>
        <v>1.1962218296703142</v>
      </c>
      <c r="J546" s="4">
        <f t="shared" si="73"/>
        <v>494.54445439086442</v>
      </c>
      <c r="K546" s="4">
        <f t="shared" si="67"/>
        <v>111.17855635782213</v>
      </c>
      <c r="L546" s="42">
        <f>Pressure!Q546</f>
        <v>0.25140643420700098</v>
      </c>
      <c r="M546" s="10">
        <f t="shared" si="68"/>
        <v>0.23669435520315399</v>
      </c>
      <c r="N546" s="10">
        <f t="shared" si="74"/>
        <v>2.5992897854448858</v>
      </c>
    </row>
    <row r="547" spans="3:14">
      <c r="C547" s="4">
        <f>Pressure!AB547*1000000</f>
        <v>5087654.0337474672</v>
      </c>
      <c r="D547" s="78">
        <f>Pressure!I547</f>
        <v>8.1256230789298584E-5</v>
      </c>
      <c r="E547" s="40">
        <f>Pressure!H547</f>
        <v>81.256230789298584</v>
      </c>
      <c r="F547" s="10">
        <f t="shared" si="70"/>
        <v>4.5</v>
      </c>
      <c r="G547" s="4">
        <f t="shared" si="69"/>
        <v>215604.08541688716</v>
      </c>
      <c r="H547" s="42">
        <f t="shared" si="71"/>
        <v>8.0574335921570324</v>
      </c>
      <c r="I547" s="10">
        <f t="shared" si="72"/>
        <v>1.1962178456533428</v>
      </c>
      <c r="J547" s="4">
        <f t="shared" si="73"/>
        <v>494.52075222461133</v>
      </c>
      <c r="K547" s="4">
        <f t="shared" si="67"/>
        <v>111.17322787298488</v>
      </c>
      <c r="L547" s="42">
        <f>Pressure!Q547</f>
        <v>0.25188504047609928</v>
      </c>
      <c r="M547" s="10">
        <f t="shared" si="68"/>
        <v>0.23668640421658196</v>
      </c>
      <c r="N547" s="10">
        <f t="shared" si="74"/>
        <v>2.5992897854448858</v>
      </c>
    </row>
    <row r="548" spans="3:14">
      <c r="C548" s="4">
        <f>Pressure!AB548*1000000</f>
        <v>5087424.5942424322</v>
      </c>
      <c r="D548" s="78">
        <f>Pressure!I548</f>
        <v>8.1256230789298584E-5</v>
      </c>
      <c r="E548" s="40">
        <f>Pressure!H548</f>
        <v>81.256230789298584</v>
      </c>
      <c r="F548" s="10">
        <f t="shared" si="70"/>
        <v>4.5</v>
      </c>
      <c r="G548" s="4">
        <f t="shared" si="69"/>
        <v>215594.36225286825</v>
      </c>
      <c r="H548" s="42">
        <f t="shared" si="71"/>
        <v>8.0571493830061165</v>
      </c>
      <c r="I548" s="10">
        <f t="shared" si="72"/>
        <v>1.196213816752969</v>
      </c>
      <c r="J548" s="4">
        <f t="shared" si="73"/>
        <v>494.49678518277216</v>
      </c>
      <c r="K548" s="4">
        <f t="shared" si="67"/>
        <v>111.16783984145771</v>
      </c>
      <c r="L548" s="42">
        <f>Pressure!Q548</f>
        <v>0.25236365355425039</v>
      </c>
      <c r="M548" s="10">
        <f t="shared" si="68"/>
        <v>0.23667836396199085</v>
      </c>
      <c r="N548" s="10">
        <f t="shared" si="74"/>
        <v>2.5992897854448858</v>
      </c>
    </row>
    <row r="549" spans="3:14">
      <c r="C549" s="4">
        <f>Pressure!AB549*1000000</f>
        <v>5087192.6191318203</v>
      </c>
      <c r="D549" s="78">
        <f>Pressure!I549</f>
        <v>8.1256230789298584E-5</v>
      </c>
      <c r="E549" s="40">
        <f>Pressure!H549</f>
        <v>81.256230789298584</v>
      </c>
      <c r="F549" s="10">
        <f t="shared" si="70"/>
        <v>4.5</v>
      </c>
      <c r="G549" s="4">
        <f t="shared" si="69"/>
        <v>215584.53163521396</v>
      </c>
      <c r="H549" s="42">
        <f t="shared" si="71"/>
        <v>8.0568620306676184</v>
      </c>
      <c r="I549" s="10">
        <f t="shared" si="72"/>
        <v>1.1962097429585299</v>
      </c>
      <c r="J549" s="4">
        <f t="shared" si="73"/>
        <v>494.47255327388251</v>
      </c>
      <c r="K549" s="4">
        <f t="shared" si="67"/>
        <v>111.16239226515951</v>
      </c>
      <c r="L549" s="42">
        <f>Pressure!Q549</f>
        <v>0.25284227351795391</v>
      </c>
      <c r="M549" s="10">
        <f t="shared" si="68"/>
        <v>0.2366702344380088</v>
      </c>
      <c r="N549" s="10">
        <f t="shared" si="74"/>
        <v>2.5992897854448858</v>
      </c>
    </row>
    <row r="550" spans="3:14">
      <c r="C550" s="4">
        <f>Pressure!AB550*1000000</f>
        <v>5086958.1084980592</v>
      </c>
      <c r="D550" s="78">
        <f>Pressure!I550</f>
        <v>8.1256230789298584E-5</v>
      </c>
      <c r="E550" s="40">
        <f>Pressure!H550</f>
        <v>81.256230789298584</v>
      </c>
      <c r="F550" s="10">
        <f t="shared" si="70"/>
        <v>4.5</v>
      </c>
      <c r="G550" s="4">
        <f t="shared" si="69"/>
        <v>215574.59356741747</v>
      </c>
      <c r="H550" s="42">
        <f t="shared" si="71"/>
        <v>8.0565715351674818</v>
      </c>
      <c r="I550" s="10">
        <f t="shared" si="72"/>
        <v>1.1962056242592403</v>
      </c>
      <c r="J550" s="4">
        <f t="shared" si="73"/>
        <v>494.44805650655286</v>
      </c>
      <c r="K550" s="4">
        <f t="shared" si="67"/>
        <v>111.156885146026</v>
      </c>
      <c r="L550" s="42">
        <f>Pressure!Q550</f>
        <v>0.25332090044372058</v>
      </c>
      <c r="M550" s="10">
        <f t="shared" si="68"/>
        <v>0.23666201564325401</v>
      </c>
      <c r="N550" s="10">
        <f t="shared" si="74"/>
        <v>2.5992897854448858</v>
      </c>
    </row>
    <row r="551" spans="3:14">
      <c r="C551" s="4">
        <f>Pressure!AB551*1000000</f>
        <v>5086721.0624249233</v>
      </c>
      <c r="D551" s="78">
        <f>Pressure!I551</f>
        <v>8.1256230789298584E-5</v>
      </c>
      <c r="E551" s="40">
        <f>Pressure!H551</f>
        <v>81.256230789298584</v>
      </c>
      <c r="F551" s="10">
        <f t="shared" si="70"/>
        <v>4.5</v>
      </c>
      <c r="G551" s="4">
        <f t="shared" si="69"/>
        <v>215564.54805302888</v>
      </c>
      <c r="H551" s="42">
        <f t="shared" si="71"/>
        <v>8.0562778965324711</v>
      </c>
      <c r="I551" s="10">
        <f t="shared" si="72"/>
        <v>1.1962014606442017</v>
      </c>
      <c r="J551" s="4">
        <f t="shared" si="73"/>
        <v>494.42329488953402</v>
      </c>
      <c r="K551" s="4">
        <f t="shared" si="67"/>
        <v>111.15131848602446</v>
      </c>
      <c r="L551" s="42">
        <f>Pressure!Q551</f>
        <v>0.25379953440807246</v>
      </c>
      <c r="M551" s="10">
        <f t="shared" si="68"/>
        <v>0.23665370757635612</v>
      </c>
      <c r="N551" s="10">
        <f t="shared" si="74"/>
        <v>2.5992897854448858</v>
      </c>
    </row>
    <row r="552" spans="3:14">
      <c r="C552" s="4">
        <f>Pressure!AB552*1000000</f>
        <v>5086481.480997147</v>
      </c>
      <c r="D552" s="78">
        <f>Pressure!I552</f>
        <v>8.1256230789298584E-5</v>
      </c>
      <c r="E552" s="40">
        <f>Pressure!H552</f>
        <v>81.256230789298584</v>
      </c>
      <c r="F552" s="10">
        <f t="shared" si="70"/>
        <v>4.5</v>
      </c>
      <c r="G552" s="4">
        <f t="shared" si="69"/>
        <v>215554.39509563911</v>
      </c>
      <c r="H552" s="42">
        <f t="shared" si="71"/>
        <v>8.0559811147897236</v>
      </c>
      <c r="I552" s="10">
        <f t="shared" si="72"/>
        <v>1.1961972521023969</v>
      </c>
      <c r="J552" s="4">
        <f t="shared" si="73"/>
        <v>494.39826843167742</v>
      </c>
      <c r="K552" s="4">
        <f t="shared" si="67"/>
        <v>111.14569228714478</v>
      </c>
      <c r="L552" s="42">
        <f>Pressure!Q552</f>
        <v>0.254278175487543</v>
      </c>
      <c r="M552" s="10">
        <f t="shared" si="68"/>
        <v>0.23664531023590732</v>
      </c>
      <c r="N552" s="10">
        <f t="shared" si="74"/>
        <v>2.5992897854448858</v>
      </c>
    </row>
    <row r="553" spans="3:14">
      <c r="C553" s="4">
        <f>Pressure!AB553*1000000</f>
        <v>5086239.3643004354</v>
      </c>
      <c r="D553" s="78">
        <f>Pressure!I553</f>
        <v>8.1256230789298584E-5</v>
      </c>
      <c r="E553" s="40">
        <f>Pressure!H553</f>
        <v>81.256230789298584</v>
      </c>
      <c r="F553" s="10">
        <f t="shared" si="70"/>
        <v>4.5</v>
      </c>
      <c r="G553" s="4">
        <f t="shared" si="69"/>
        <v>215544.13469888011</v>
      </c>
      <c r="H553" s="42">
        <f t="shared" si="71"/>
        <v>8.055681189966716</v>
      </c>
      <c r="I553" s="10">
        <f t="shared" si="72"/>
        <v>1.1961929986226891</v>
      </c>
      <c r="J553" s="4">
        <f t="shared" si="73"/>
        <v>494.37297714193562</v>
      </c>
      <c r="K553" s="4">
        <f t="shared" si="67"/>
        <v>111.14000655139958</v>
      </c>
      <c r="L553" s="42">
        <f>Pressure!Q553</f>
        <v>0.2547568237586772</v>
      </c>
      <c r="M553" s="10">
        <f t="shared" si="68"/>
        <v>0.236636823620508</v>
      </c>
      <c r="N553" s="10">
        <f t="shared" si="74"/>
        <v>2.5992897854448858</v>
      </c>
    </row>
    <row r="554" spans="3:14">
      <c r="C554" s="4">
        <f>Pressure!AB554*1000000</f>
        <v>5085994.7124217255</v>
      </c>
      <c r="D554" s="78">
        <f>Pressure!I554</f>
        <v>8.1256230789298584E-5</v>
      </c>
      <c r="E554" s="40">
        <f>Pressure!H554</f>
        <v>81.256230789298584</v>
      </c>
      <c r="F554" s="10">
        <f t="shared" si="70"/>
        <v>4.5</v>
      </c>
      <c r="G554" s="4">
        <f t="shared" si="69"/>
        <v>215533.76686643614</v>
      </c>
      <c r="H554" s="42">
        <f t="shared" si="71"/>
        <v>8.0553781220916356</v>
      </c>
      <c r="I554" s="10">
        <f t="shared" si="72"/>
        <v>1.1961887001938276</v>
      </c>
      <c r="J554" s="4">
        <f t="shared" si="73"/>
        <v>494.34742102939003</v>
      </c>
      <c r="K554" s="4">
        <f t="shared" si="67"/>
        <v>111.13426128083046</v>
      </c>
      <c r="L554" s="42">
        <f>Pressure!Q554</f>
        <v>0.2552354792980317</v>
      </c>
      <c r="M554" s="10">
        <f t="shared" si="68"/>
        <v>0.23662824772874594</v>
      </c>
      <c r="N554" s="10">
        <f t="shared" si="74"/>
        <v>2.5992897854448858</v>
      </c>
    </row>
    <row r="555" spans="3:14">
      <c r="C555" s="4">
        <f>Pressure!AB555*1000000</f>
        <v>5085747.525448937</v>
      </c>
      <c r="D555" s="78">
        <f>Pressure!I555</f>
        <v>8.1256230789298584E-5</v>
      </c>
      <c r="E555" s="40">
        <f>Pressure!H555</f>
        <v>81.256230789298584</v>
      </c>
      <c r="F555" s="10">
        <f t="shared" si="70"/>
        <v>4.5</v>
      </c>
      <c r="G555" s="4">
        <f t="shared" si="69"/>
        <v>215523.29160203304</v>
      </c>
      <c r="H555" s="42">
        <f t="shared" si="71"/>
        <v>8.0550719111930462</v>
      </c>
      <c r="I555" s="10">
        <f t="shared" si="72"/>
        <v>1.1961843568044421</v>
      </c>
      <c r="J555" s="4">
        <f t="shared" si="73"/>
        <v>494.32160010322468</v>
      </c>
      <c r="K555" s="4">
        <f t="shared" si="67"/>
        <v>111.12845647750207</v>
      </c>
      <c r="L555" s="42">
        <f>Pressure!Q555</f>
        <v>0.25571414218217497</v>
      </c>
      <c r="M555" s="10">
        <f t="shared" si="68"/>
        <v>0.236619582559224</v>
      </c>
      <c r="N555" s="10">
        <f t="shared" si="74"/>
        <v>2.5992897854448858</v>
      </c>
    </row>
    <row r="556" spans="3:14">
      <c r="C556" s="4">
        <f>Pressure!AB556*1000000</f>
        <v>5085497.803470985</v>
      </c>
      <c r="D556" s="78">
        <f>Pressure!I556</f>
        <v>8.1256230789298584E-5</v>
      </c>
      <c r="E556" s="40">
        <f>Pressure!H556</f>
        <v>81.256230789298584</v>
      </c>
      <c r="F556" s="10">
        <f t="shared" si="70"/>
        <v>4.5</v>
      </c>
      <c r="G556" s="4">
        <f t="shared" si="69"/>
        <v>215512.70890943884</v>
      </c>
      <c r="H556" s="42">
        <f t="shared" si="71"/>
        <v>8.0547625572999024</v>
      </c>
      <c r="I556" s="10">
        <f t="shared" si="72"/>
        <v>1.1961799684430439</v>
      </c>
      <c r="J556" s="4">
        <f t="shared" si="73"/>
        <v>494.29551437272761</v>
      </c>
      <c r="K556" s="4">
        <f t="shared" si="67"/>
        <v>111.12259214350246</v>
      </c>
      <c r="L556" s="42">
        <f>Pressure!Q556</f>
        <v>0.25619281248768738</v>
      </c>
      <c r="M556" s="10">
        <f t="shared" si="68"/>
        <v>0.23661082811049944</v>
      </c>
      <c r="N556" s="10">
        <f t="shared" si="74"/>
        <v>2.5992897854448858</v>
      </c>
    </row>
    <row r="557" spans="3:14">
      <c r="C557" s="4">
        <f>Pressure!AB557*1000000</f>
        <v>5085245.5465779491</v>
      </c>
      <c r="D557" s="78">
        <f>Pressure!I557</f>
        <v>8.1256230789298584E-5</v>
      </c>
      <c r="E557" s="40">
        <f>Pressure!H557</f>
        <v>81.256230789298584</v>
      </c>
      <c r="F557" s="10">
        <f t="shared" si="70"/>
        <v>4.5</v>
      </c>
      <c r="G557" s="4">
        <f t="shared" si="69"/>
        <v>215502.01879247092</v>
      </c>
      <c r="H557" s="42">
        <f t="shared" si="71"/>
        <v>8.054450060441761</v>
      </c>
      <c r="I557" s="10">
        <f t="shared" si="72"/>
        <v>1.1961755350980277</v>
      </c>
      <c r="J557" s="4">
        <f t="shared" si="73"/>
        <v>494.26916384730822</v>
      </c>
      <c r="K557" s="4">
        <f t="shared" si="67"/>
        <v>111.11666828094695</v>
      </c>
      <c r="L557" s="42">
        <f>Pressure!Q557</f>
        <v>0.25667149029116121</v>
      </c>
      <c r="M557" s="10">
        <f t="shared" si="68"/>
        <v>0.23660198438108815</v>
      </c>
      <c r="N557" s="10">
        <f t="shared" si="74"/>
        <v>2.5992897854448858</v>
      </c>
    </row>
    <row r="558" spans="3:14">
      <c r="C558" s="4">
        <f>Pressure!AB558*1000000</f>
        <v>5084990.7548611583</v>
      </c>
      <c r="D558" s="78">
        <f>Pressure!I558</f>
        <v>8.1256230789298584E-5</v>
      </c>
      <c r="E558" s="40">
        <f>Pressure!H558</f>
        <v>81.256230789298584</v>
      </c>
      <c r="F558" s="10">
        <f t="shared" si="70"/>
        <v>4.5</v>
      </c>
      <c r="G558" s="4">
        <f t="shared" si="69"/>
        <v>215491.2212549996</v>
      </c>
      <c r="H558" s="42">
        <f t="shared" si="71"/>
        <v>8.0541344206489054</v>
      </c>
      <c r="I558" s="10">
        <f t="shared" si="72"/>
        <v>1.196171056757674</v>
      </c>
      <c r="J558" s="4">
        <f t="shared" si="73"/>
        <v>494.24254853650694</v>
      </c>
      <c r="K558" s="4">
        <f t="shared" si="67"/>
        <v>111.11068489198034</v>
      </c>
      <c r="L558" s="42">
        <f>Pressure!Q558</f>
        <v>0.25715017566920101</v>
      </c>
      <c r="M558" s="10">
        <f t="shared" si="68"/>
        <v>0.23659305136960848</v>
      </c>
      <c r="N558" s="10">
        <f t="shared" si="74"/>
        <v>2.5992897854448858</v>
      </c>
    </row>
    <row r="559" spans="3:14">
      <c r="C559" s="4">
        <f>Pressure!AB559*1000000</f>
        <v>5084733.4284125045</v>
      </c>
      <c r="D559" s="78">
        <f>Pressure!I559</f>
        <v>8.1256230789298584E-5</v>
      </c>
      <c r="E559" s="40">
        <f>Pressure!H559</f>
        <v>81.256230789298584</v>
      </c>
      <c r="F559" s="10">
        <f t="shared" si="70"/>
        <v>4.5</v>
      </c>
      <c r="G559" s="4">
        <f t="shared" si="69"/>
        <v>215480.31630091908</v>
      </c>
      <c r="H559" s="42">
        <f t="shared" si="71"/>
        <v>8.0538156379514572</v>
      </c>
      <c r="I559" s="10">
        <f t="shared" si="72"/>
        <v>1.1961665334101368</v>
      </c>
      <c r="J559" s="4">
        <f t="shared" si="73"/>
        <v>494.21566844992259</v>
      </c>
      <c r="K559" s="4">
        <f t="shared" si="67"/>
        <v>111.10464197876053</v>
      </c>
      <c r="L559" s="42">
        <f>Pressure!Q559</f>
        <v>0.2576288686984235</v>
      </c>
      <c r="M559" s="10">
        <f t="shared" si="68"/>
        <v>0.23658402907454654</v>
      </c>
      <c r="N559" s="10">
        <f t="shared" si="74"/>
        <v>2.5992897854448858</v>
      </c>
    </row>
    <row r="560" spans="3:14">
      <c r="C560" s="4">
        <f>Pressure!AB560*1000000</f>
        <v>5084473.5673255837</v>
      </c>
      <c r="D560" s="78">
        <f>Pressure!I560</f>
        <v>8.1256230789298584E-5</v>
      </c>
      <c r="E560" s="40">
        <f>Pressure!H560</f>
        <v>81.256230789298584</v>
      </c>
      <c r="F560" s="10">
        <f t="shared" si="70"/>
        <v>4.5</v>
      </c>
      <c r="G560" s="4">
        <f t="shared" si="69"/>
        <v>215469.30393419575</v>
      </c>
      <c r="H560" s="42">
        <f t="shared" si="71"/>
        <v>8.0534937123808277</v>
      </c>
      <c r="I560" s="10">
        <f t="shared" si="72"/>
        <v>1.1961619650434629</v>
      </c>
      <c r="J560" s="4">
        <f t="shared" si="73"/>
        <v>494.18852359733216</v>
      </c>
      <c r="K560" s="4">
        <f t="shared" si="67"/>
        <v>111.09853954348549</v>
      </c>
      <c r="L560" s="42">
        <f>Pressure!Q560</f>
        <v>0.25810756945545782</v>
      </c>
      <c r="M560" s="10">
        <f t="shared" si="68"/>
        <v>0.23657491749445947</v>
      </c>
      <c r="N560" s="10">
        <f t="shared" si="74"/>
        <v>2.5992897854448858</v>
      </c>
    </row>
    <row r="561" spans="3:14">
      <c r="C561" s="4">
        <f>Pressure!AB561*1000000</f>
        <v>5084211.1716944538</v>
      </c>
      <c r="D561" s="78">
        <f>Pressure!I561</f>
        <v>8.1256230789298584E-5</v>
      </c>
      <c r="E561" s="40">
        <f>Pressure!H561</f>
        <v>81.256230789298584</v>
      </c>
      <c r="F561" s="10">
        <f t="shared" si="70"/>
        <v>4.5</v>
      </c>
      <c r="G561" s="4">
        <f t="shared" si="69"/>
        <v>215458.18415881562</v>
      </c>
      <c r="H561" s="42">
        <f t="shared" si="71"/>
        <v>8.0531686439681653</v>
      </c>
      <c r="I561" s="10">
        <f t="shared" si="72"/>
        <v>1.1961573516455708</v>
      </c>
      <c r="J561" s="4">
        <f t="shared" si="73"/>
        <v>494.16111398856066</v>
      </c>
      <c r="K561" s="4">
        <f t="shared" si="67"/>
        <v>111.09237758836399</v>
      </c>
      <c r="L561" s="42">
        <f>Pressure!Q561</f>
        <v>0.25858627801694567</v>
      </c>
      <c r="M561" s="10">
        <f t="shared" si="68"/>
        <v>0.23656571662789061</v>
      </c>
      <c r="N561" s="10">
        <f t="shared" si="74"/>
        <v>2.5992897854448858</v>
      </c>
    </row>
    <row r="562" spans="3:14">
      <c r="C562" s="4">
        <f>Pressure!AB562*1000000</f>
        <v>5083946.2416147804</v>
      </c>
      <c r="D562" s="78">
        <f>Pressure!I562</f>
        <v>8.1256230789298584E-5</v>
      </c>
      <c r="E562" s="40">
        <f>Pressure!H562</f>
        <v>81.256230789298584</v>
      </c>
      <c r="F562" s="10">
        <f t="shared" si="70"/>
        <v>4.5</v>
      </c>
      <c r="G562" s="4">
        <f t="shared" si="69"/>
        <v>215446.95697883275</v>
      </c>
      <c r="H562" s="42">
        <f t="shared" si="71"/>
        <v>8.0528404327457537</v>
      </c>
      <c r="I562" s="10">
        <f t="shared" si="72"/>
        <v>1.1961526932042705</v>
      </c>
      <c r="J562" s="4">
        <f t="shared" si="73"/>
        <v>494.1334396336016</v>
      </c>
      <c r="K562" s="4">
        <f t="shared" si="67"/>
        <v>111.08615611564264</v>
      </c>
      <c r="L562" s="42">
        <f>Pressure!Q562</f>
        <v>0.25906499445954123</v>
      </c>
      <c r="M562" s="10">
        <f t="shared" si="68"/>
        <v>0.23655642647328495</v>
      </c>
      <c r="N562" s="10">
        <f t="shared" si="74"/>
        <v>2.5992897854448858</v>
      </c>
    </row>
    <row r="563" spans="3:14">
      <c r="C563" s="4">
        <f>Pressure!AB563*1000000</f>
        <v>5083678.7771828901</v>
      </c>
      <c r="D563" s="78">
        <f>Pressure!I563</f>
        <v>8.1256230789298584E-5</v>
      </c>
      <c r="E563" s="40">
        <f>Pressure!H563</f>
        <v>81.256230789298584</v>
      </c>
      <c r="F563" s="10">
        <f t="shared" si="70"/>
        <v>4.5</v>
      </c>
      <c r="G563" s="4">
        <f t="shared" si="69"/>
        <v>215435.62239832929</v>
      </c>
      <c r="H563" s="42">
        <f t="shared" si="71"/>
        <v>8.0525090787458851</v>
      </c>
      <c r="I563" s="10">
        <f t="shared" si="72"/>
        <v>1.1961479897072462</v>
      </c>
      <c r="J563" s="4">
        <f t="shared" si="73"/>
        <v>494.10550054251684</v>
      </c>
      <c r="K563" s="4">
        <f t="shared" si="67"/>
        <v>111.07987512758348</v>
      </c>
      <c r="L563" s="42">
        <f>Pressure!Q563</f>
        <v>0.25954371885991157</v>
      </c>
      <c r="M563" s="10">
        <f t="shared" si="68"/>
        <v>0.23654704702921328</v>
      </c>
      <c r="N563" s="10">
        <f t="shared" si="74"/>
        <v>2.5992897854448858</v>
      </c>
    </row>
    <row r="564" spans="3:14">
      <c r="C564" s="4">
        <f>Pressure!AB564*1000000</f>
        <v>5083408.7784963865</v>
      </c>
      <c r="D564" s="78">
        <f>Pressure!I564</f>
        <v>8.1256230789298584E-5</v>
      </c>
      <c r="E564" s="40">
        <f>Pressure!H564</f>
        <v>81.256230789298584</v>
      </c>
      <c r="F564" s="10">
        <f t="shared" si="70"/>
        <v>4.5</v>
      </c>
      <c r="G564" s="4">
        <f t="shared" si="69"/>
        <v>215424.18042144147</v>
      </c>
      <c r="H564" s="42">
        <f t="shared" si="71"/>
        <v>8.052174582001566</v>
      </c>
      <c r="I564" s="10">
        <f t="shared" si="72"/>
        <v>1.1961432411420683</v>
      </c>
      <c r="J564" s="4">
        <f t="shared" si="73"/>
        <v>494.07729672550215</v>
      </c>
      <c r="K564" s="4">
        <f t="shared" si="67"/>
        <v>111.0735346264786</v>
      </c>
      <c r="L564" s="42">
        <f>Pressure!Q564</f>
        <v>0.2600224512947365</v>
      </c>
      <c r="M564" s="10">
        <f t="shared" si="68"/>
        <v>0.23653757829411717</v>
      </c>
      <c r="N564" s="10">
        <f t="shared" si="74"/>
        <v>2.5992897854448858</v>
      </c>
    </row>
    <row r="565" spans="3:14">
      <c r="C565" s="4">
        <f>Pressure!AB565*1000000</f>
        <v>5083136.2456538854</v>
      </c>
      <c r="D565" s="78">
        <f>Pressure!I565</f>
        <v>8.1256230789298584E-5</v>
      </c>
      <c r="E565" s="40">
        <f>Pressure!H565</f>
        <v>81.256230789298584</v>
      </c>
      <c r="F565" s="10">
        <f t="shared" si="70"/>
        <v>4.5</v>
      </c>
      <c r="G565" s="4">
        <f t="shared" si="69"/>
        <v>215412.63105234841</v>
      </c>
      <c r="H565" s="42">
        <f t="shared" si="71"/>
        <v>8.0518369425462399</v>
      </c>
      <c r="I565" s="10">
        <f t="shared" si="72"/>
        <v>1.1961384474961871</v>
      </c>
      <c r="J565" s="4">
        <f t="shared" si="73"/>
        <v>494.04882819285871</v>
      </c>
      <c r="K565" s="4">
        <f t="shared" si="67"/>
        <v>111.06713461464383</v>
      </c>
      <c r="L565" s="42">
        <f>Pressure!Q565</f>
        <v>0.26050119184070897</v>
      </c>
      <c r="M565" s="10">
        <f t="shared" si="68"/>
        <v>0.23652802026653708</v>
      </c>
      <c r="N565" s="10">
        <f t="shared" si="74"/>
        <v>2.5992897854448858</v>
      </c>
    </row>
    <row r="566" spans="3:14">
      <c r="C566" s="4">
        <f>Pressure!AB566*1000000</f>
        <v>5082861.1787550105</v>
      </c>
      <c r="D566" s="78">
        <f>Pressure!I566</f>
        <v>8.1256230789298584E-5</v>
      </c>
      <c r="E566" s="40">
        <f>Pressure!H566</f>
        <v>81.256230789298584</v>
      </c>
      <c r="F566" s="10">
        <f t="shared" si="70"/>
        <v>4.5</v>
      </c>
      <c r="G566" s="4">
        <f t="shared" si="69"/>
        <v>215400.97429527197</v>
      </c>
      <c r="H566" s="42">
        <f t="shared" si="71"/>
        <v>8.0514961604137607</v>
      </c>
      <c r="I566" s="10">
        <f t="shared" si="72"/>
        <v>1.1961336087569343</v>
      </c>
      <c r="J566" s="4">
        <f t="shared" si="73"/>
        <v>494.02009495499328</v>
      </c>
      <c r="K566" s="4">
        <f t="shared" si="67"/>
        <v>111.06067509441871</v>
      </c>
      <c r="L566" s="42">
        <f>Pressure!Q566</f>
        <v>0.26097994057453489</v>
      </c>
      <c r="M566" s="10">
        <f t="shared" si="68"/>
        <v>0.23651837294488612</v>
      </c>
      <c r="N566" s="10">
        <f t="shared" si="74"/>
        <v>2.5992897854448858</v>
      </c>
    </row>
    <row r="567" spans="3:14">
      <c r="C567" s="4">
        <f>Pressure!AB567*1000000</f>
        <v>5082583.5779006695</v>
      </c>
      <c r="D567" s="78">
        <f>Pressure!I567</f>
        <v>8.1256230789298584E-5</v>
      </c>
      <c r="E567" s="40">
        <f>Pressure!H567</f>
        <v>81.256230789298584</v>
      </c>
      <c r="F567" s="10">
        <f t="shared" si="70"/>
        <v>4.5</v>
      </c>
      <c r="G567" s="4">
        <f t="shared" si="69"/>
        <v>215389.21015448839</v>
      </c>
      <c r="H567" s="42">
        <f t="shared" si="71"/>
        <v>8.0511522356387211</v>
      </c>
      <c r="I567" s="10">
        <f t="shared" si="72"/>
        <v>1.1961287249115262</v>
      </c>
      <c r="J567" s="4">
        <f t="shared" si="73"/>
        <v>493.99109702244641</v>
      </c>
      <c r="K567" s="4">
        <f t="shared" si="67"/>
        <v>111.05415606817284</v>
      </c>
      <c r="L567" s="42">
        <f>Pressure!Q567</f>
        <v>0.26145869757293344</v>
      </c>
      <c r="M567" s="10">
        <f t="shared" si="68"/>
        <v>0.23650863632764882</v>
      </c>
      <c r="N567" s="10">
        <f t="shared" si="74"/>
        <v>2.5992897854448858</v>
      </c>
    </row>
    <row r="568" spans="3:14">
      <c r="C568" s="4">
        <f>Pressure!AB568*1000000</f>
        <v>5082303.4431926757</v>
      </c>
      <c r="D568" s="78">
        <f>Pressure!I568</f>
        <v>8.1256230789298584E-5</v>
      </c>
      <c r="E568" s="40">
        <f>Pressure!H568</f>
        <v>81.256230789298584</v>
      </c>
      <c r="F568" s="10">
        <f t="shared" si="70"/>
        <v>4.5</v>
      </c>
      <c r="G568" s="4">
        <f t="shared" si="69"/>
        <v>215377.33863431233</v>
      </c>
      <c r="H568" s="42">
        <f t="shared" si="71"/>
        <v>8.0508051682560104</v>
      </c>
      <c r="I568" s="10">
        <f t="shared" si="72"/>
        <v>1.1961237959470581</v>
      </c>
      <c r="J568" s="4">
        <f t="shared" si="73"/>
        <v>493.96183440585355</v>
      </c>
      <c r="K568" s="4">
        <f t="shared" si="67"/>
        <v>111.04757753829719</v>
      </c>
      <c r="L568" s="42">
        <f>Pressure!Q568</f>
        <v>0.2619374629126372</v>
      </c>
      <c r="M568" s="10">
        <f t="shared" si="68"/>
        <v>0.2364988104132964</v>
      </c>
      <c r="N568" s="10">
        <f t="shared" si="74"/>
        <v>2.5992897854448858</v>
      </c>
    </row>
    <row r="569" spans="3:14">
      <c r="C569" s="4">
        <f>Pressure!AB569*1000000</f>
        <v>5082020.774733861</v>
      </c>
      <c r="D569" s="78">
        <f>Pressure!I569</f>
        <v>8.1256230789298584E-5</v>
      </c>
      <c r="E569" s="40">
        <f>Pressure!H569</f>
        <v>81.256230789298584</v>
      </c>
      <c r="F569" s="10">
        <f t="shared" si="70"/>
        <v>4.5</v>
      </c>
      <c r="G569" s="4">
        <f t="shared" si="69"/>
        <v>215365.35973910155</v>
      </c>
      <c r="H569" s="42">
        <f t="shared" si="71"/>
        <v>8.0504549583009339</v>
      </c>
      <c r="I569" s="10">
        <f t="shared" si="72"/>
        <v>1.1961188218505059</v>
      </c>
      <c r="J569" s="4">
        <f t="shared" si="73"/>
        <v>493.93230711595641</v>
      </c>
      <c r="K569" s="4">
        <f t="shared" si="67"/>
        <v>111.0409395072066</v>
      </c>
      <c r="L569" s="42">
        <f>Pressure!Q569</f>
        <v>0.26241623667039216</v>
      </c>
      <c r="M569" s="10">
        <f t="shared" si="68"/>
        <v>0.23648889520025251</v>
      </c>
      <c r="N569" s="10">
        <f t="shared" si="74"/>
        <v>2.5992897854448858</v>
      </c>
    </row>
    <row r="570" spans="3:14">
      <c r="C570" s="4">
        <f>Pressure!AB570*1000000</f>
        <v>5081735.572628309</v>
      </c>
      <c r="D570" s="78">
        <f>Pressure!I570</f>
        <v>8.1256230789298584E-5</v>
      </c>
      <c r="E570" s="40">
        <f>Pressure!H570</f>
        <v>81.256230789298584</v>
      </c>
      <c r="F570" s="10">
        <f t="shared" si="70"/>
        <v>4.5</v>
      </c>
      <c r="G570" s="4">
        <f t="shared" si="69"/>
        <v>215353.27347326692</v>
      </c>
      <c r="H570" s="42">
        <f t="shared" si="71"/>
        <v>8.0501016058095125</v>
      </c>
      <c r="I570" s="10">
        <f t="shared" si="72"/>
        <v>1.1961138026087299</v>
      </c>
      <c r="J570" s="4">
        <f t="shared" si="73"/>
        <v>493.90251516362741</v>
      </c>
      <c r="K570" s="4">
        <f t="shared" si="67"/>
        <v>111.03424197734532</v>
      </c>
      <c r="L570" s="42">
        <f>Pressure!Q570</f>
        <v>0.26289501892295791</v>
      </c>
      <c r="M570" s="10">
        <f t="shared" si="68"/>
        <v>0.23647889068695671</v>
      </c>
      <c r="N570" s="10">
        <f t="shared" si="74"/>
        <v>2.5992897854448858</v>
      </c>
    </row>
    <row r="571" spans="3:14">
      <c r="C571" s="4">
        <f>Pressure!AB571*1000000</f>
        <v>5081447.8369809631</v>
      </c>
      <c r="D571" s="78">
        <f>Pressure!I571</f>
        <v>8.1256230789298584E-5</v>
      </c>
      <c r="E571" s="40">
        <f>Pressure!H571</f>
        <v>81.256230789298584</v>
      </c>
      <c r="F571" s="10">
        <f t="shared" si="70"/>
        <v>4.5</v>
      </c>
      <c r="G571" s="4">
        <f t="shared" si="69"/>
        <v>215341.07984125571</v>
      </c>
      <c r="H571" s="42">
        <f t="shared" si="71"/>
        <v>8.0497451108179945</v>
      </c>
      <c r="I571" s="10">
        <f t="shared" si="72"/>
        <v>1.1961087382084676</v>
      </c>
      <c r="J571" s="4">
        <f t="shared" si="73"/>
        <v>493.87245855982889</v>
      </c>
      <c r="K571" s="4">
        <f t="shared" si="67"/>
        <v>111.02748495117775</v>
      </c>
      <c r="L571" s="42">
        <f>Pressure!Q571</f>
        <v>0.26337380974710778</v>
      </c>
      <c r="M571" s="10">
        <f t="shared" si="68"/>
        <v>0.236468796871833</v>
      </c>
      <c r="N571" s="10">
        <f t="shared" si="74"/>
        <v>2.5992897854448858</v>
      </c>
    </row>
    <row r="572" spans="3:14">
      <c r="C572" s="4">
        <f>Pressure!AB572*1000000</f>
        <v>5081157.5678980732</v>
      </c>
      <c r="D572" s="78">
        <f>Pressure!I572</f>
        <v>8.1256230789298584E-5</v>
      </c>
      <c r="E572" s="40">
        <f>Pressure!H572</f>
        <v>81.256230789298584</v>
      </c>
      <c r="F572" s="10">
        <f t="shared" si="70"/>
        <v>4.5</v>
      </c>
      <c r="G572" s="4">
        <f t="shared" si="69"/>
        <v>215328.77884757056</v>
      </c>
      <c r="H572" s="42">
        <f t="shared" si="71"/>
        <v>8.049385473363408</v>
      </c>
      <c r="I572" s="10">
        <f t="shared" si="72"/>
        <v>1.1961036286363425</v>
      </c>
      <c r="J572" s="4">
        <f t="shared" si="73"/>
        <v>493.84213731565961</v>
      </c>
      <c r="K572" s="4">
        <f t="shared" si="67"/>
        <v>111.02066843119906</v>
      </c>
      <c r="L572" s="42">
        <f>Pressure!Q572</f>
        <v>0.26385260921962894</v>
      </c>
      <c r="M572" s="10">
        <f t="shared" si="68"/>
        <v>0.23645861375331881</v>
      </c>
      <c r="N572" s="10">
        <f t="shared" si="74"/>
        <v>2.5992897854448858</v>
      </c>
    </row>
    <row r="573" spans="3:14">
      <c r="C573" s="4">
        <f>Pressure!AB573*1000000</f>
        <v>5080864.7654867461</v>
      </c>
      <c r="D573" s="78">
        <f>Pressure!I573</f>
        <v>8.1256230789298584E-5</v>
      </c>
      <c r="E573" s="40">
        <f>Pressure!H573</f>
        <v>81.256230789298584</v>
      </c>
      <c r="F573" s="10">
        <f t="shared" si="70"/>
        <v>4.5</v>
      </c>
      <c r="G573" s="4">
        <f t="shared" si="69"/>
        <v>215316.37049675046</v>
      </c>
      <c r="H573" s="42">
        <f t="shared" si="71"/>
        <v>8.0490226934830034</v>
      </c>
      <c r="I573" s="10">
        <f t="shared" si="72"/>
        <v>1.1960984738788549</v>
      </c>
      <c r="J573" s="4">
        <f t="shared" si="73"/>
        <v>493.81155144230786</v>
      </c>
      <c r="K573" s="4">
        <f t="shared" si="67"/>
        <v>111.01379241992443</v>
      </c>
      <c r="L573" s="42">
        <f>Pressure!Q573</f>
        <v>0.26433141741732252</v>
      </c>
      <c r="M573" s="10">
        <f t="shared" si="68"/>
        <v>0.23644834132980969</v>
      </c>
      <c r="N573" s="10">
        <f t="shared" si="74"/>
        <v>2.5992897854448858</v>
      </c>
    </row>
    <row r="574" spans="3:14">
      <c r="C574" s="4">
        <f>Pressure!AB574*1000000</f>
        <v>5080569.4298553113</v>
      </c>
      <c r="D574" s="78">
        <f>Pressure!I574</f>
        <v>8.1256230789298584E-5</v>
      </c>
      <c r="E574" s="40">
        <f>Pressure!H574</f>
        <v>81.256230789298584</v>
      </c>
      <c r="F574" s="10">
        <f t="shared" si="70"/>
        <v>4.5</v>
      </c>
      <c r="G574" s="4">
        <f t="shared" si="69"/>
        <v>215303.85479338618</v>
      </c>
      <c r="H574" s="42">
        <f t="shared" si="71"/>
        <v>8.0486567712147057</v>
      </c>
      <c r="I574" s="10">
        <f t="shared" si="72"/>
        <v>1.1960932739223893</v>
      </c>
      <c r="J574" s="4">
        <f t="shared" si="73"/>
        <v>493.78070095108961</v>
      </c>
      <c r="K574" s="4">
        <f t="shared" si="67"/>
        <v>111.00685691989786</v>
      </c>
      <c r="L574" s="42">
        <f>Pressure!Q574</f>
        <v>0.26481023441700369</v>
      </c>
      <c r="M574" s="10">
        <f t="shared" si="68"/>
        <v>0.23643797959968482</v>
      </c>
      <c r="N574" s="10">
        <f t="shared" si="74"/>
        <v>2.5992897854448858</v>
      </c>
    </row>
    <row r="575" spans="3:14">
      <c r="C575" s="4">
        <f>Pressure!AB575*1000000</f>
        <v>5080271.5611130437</v>
      </c>
      <c r="D575" s="78">
        <f>Pressure!I575</f>
        <v>8.1256230789298584E-5</v>
      </c>
      <c r="E575" s="40">
        <f>Pressure!H575</f>
        <v>81.256230789298584</v>
      </c>
      <c r="F575" s="10">
        <f t="shared" si="70"/>
        <v>4.5</v>
      </c>
      <c r="G575" s="4">
        <f t="shared" si="69"/>
        <v>215291.23174210853</v>
      </c>
      <c r="H575" s="42">
        <f t="shared" si="71"/>
        <v>8.0482877065967706</v>
      </c>
      <c r="I575" s="10">
        <f t="shared" si="72"/>
        <v>1.1960880287532081</v>
      </c>
      <c r="J575" s="4">
        <f t="shared" si="73"/>
        <v>493.74958585341966</v>
      </c>
      <c r="K575" s="4">
        <f t="shared" si="67"/>
        <v>110.99986193368547</v>
      </c>
      <c r="L575" s="42">
        <f>Pressure!Q575</f>
        <v>0.26528906029550181</v>
      </c>
      <c r="M575" s="10">
        <f t="shared" si="68"/>
        <v>0.23642752856133656</v>
      </c>
      <c r="N575" s="10">
        <f t="shared" si="74"/>
        <v>2.5992897854448858</v>
      </c>
    </row>
    <row r="576" spans="3:14">
      <c r="C576" s="4">
        <f>Pressure!AB576*1000000</f>
        <v>5079971.1593703702</v>
      </c>
      <c r="D576" s="78">
        <f>Pressure!I576</f>
        <v>8.1256230789298584E-5</v>
      </c>
      <c r="E576" s="40">
        <f>Pressure!H576</f>
        <v>81.256230789298584</v>
      </c>
      <c r="F576" s="10">
        <f t="shared" si="70"/>
        <v>4.5</v>
      </c>
      <c r="G576" s="4">
        <f t="shared" si="69"/>
        <v>215278.50134759722</v>
      </c>
      <c r="H576" s="42">
        <f t="shared" si="71"/>
        <v>8.0479154996680471</v>
      </c>
      <c r="I576" s="10">
        <f t="shared" si="72"/>
        <v>1.1960827383574564</v>
      </c>
      <c r="J576" s="4">
        <f t="shared" si="73"/>
        <v>493.71820616083301</v>
      </c>
      <c r="K576" s="4">
        <f t="shared" si="67"/>
        <v>110.99280746388045</v>
      </c>
      <c r="L576" s="42">
        <f>Pressure!Q576</f>
        <v>0.26576789512966065</v>
      </c>
      <c r="M576" s="10">
        <f t="shared" si="68"/>
        <v>0.23641698821316862</v>
      </c>
      <c r="N576" s="10">
        <f t="shared" si="74"/>
        <v>2.5992897854448858</v>
      </c>
    </row>
    <row r="577" spans="3:14">
      <c r="C577" s="4">
        <f>Pressure!AB577*1000000</f>
        <v>5079668.224738772</v>
      </c>
      <c r="D577" s="78">
        <f>Pressure!I577</f>
        <v>8.1256230789298584E-5</v>
      </c>
      <c r="E577" s="40">
        <f>Pressure!H577</f>
        <v>81.256230789298584</v>
      </c>
      <c r="F577" s="10">
        <f t="shared" si="70"/>
        <v>4.5</v>
      </c>
      <c r="G577" s="4">
        <f t="shared" si="69"/>
        <v>215265.66361457654</v>
      </c>
      <c r="H577" s="42">
        <f t="shared" si="71"/>
        <v>8.0475401504678512</v>
      </c>
      <c r="I577" s="10">
        <f t="shared" si="72"/>
        <v>1.1960774027211603</v>
      </c>
      <c r="J577" s="4">
        <f t="shared" si="73"/>
        <v>493.68656188497505</v>
      </c>
      <c r="K577" s="4">
        <f t="shared" si="67"/>
        <v>110.98569351310081</v>
      </c>
      <c r="L577" s="42">
        <f>Pressure!Q577</f>
        <v>0.26624673899633833</v>
      </c>
      <c r="M577" s="10">
        <f t="shared" si="68"/>
        <v>0.23640635855351655</v>
      </c>
      <c r="N577" s="10">
        <f t="shared" si="74"/>
        <v>2.5992897854448858</v>
      </c>
    </row>
    <row r="578" spans="3:14">
      <c r="C578" s="4">
        <f>Pressure!AB578*1000000</f>
        <v>5079362.757330928</v>
      </c>
      <c r="D578" s="78">
        <f>Pressure!I578</f>
        <v>8.1256230789298584E-5</v>
      </c>
      <c r="E578" s="40">
        <f>Pressure!H578</f>
        <v>81.256230789298584</v>
      </c>
      <c r="F578" s="10">
        <f t="shared" si="70"/>
        <v>4.5</v>
      </c>
      <c r="G578" s="4">
        <f t="shared" si="69"/>
        <v>215252.7185478216</v>
      </c>
      <c r="H578" s="42">
        <f t="shared" si="71"/>
        <v>8.0471616590361403</v>
      </c>
      <c r="I578" s="10">
        <f t="shared" si="72"/>
        <v>1.1960720218302276</v>
      </c>
      <c r="J578" s="4">
        <f t="shared" si="73"/>
        <v>493.65465303761596</v>
      </c>
      <c r="K578" s="4">
        <f t="shared" si="67"/>
        <v>110.97852008399262</v>
      </c>
      <c r="L578" s="42">
        <f>Pressure!Q578</f>
        <v>0.26672559197240758</v>
      </c>
      <c r="M578" s="10">
        <f t="shared" si="68"/>
        <v>0.23639563958075832</v>
      </c>
      <c r="N578" s="10">
        <f t="shared" si="74"/>
        <v>2.5992897854448858</v>
      </c>
    </row>
    <row r="579" spans="3:14">
      <c r="C579" s="4">
        <f>Pressure!AB579*1000000</f>
        <v>5079054.7572603468</v>
      </c>
      <c r="D579" s="78">
        <f>Pressure!I579</f>
        <v>8.1256230789298584E-5</v>
      </c>
      <c r="E579" s="40">
        <f>Pressure!H579</f>
        <v>81.256230789298584</v>
      </c>
      <c r="F579" s="10">
        <f t="shared" si="70"/>
        <v>4.5</v>
      </c>
      <c r="G579" s="4">
        <f t="shared" si="69"/>
        <v>215239.66615214266</v>
      </c>
      <c r="H579" s="42">
        <f t="shared" si="71"/>
        <v>8.0467800254130548</v>
      </c>
      <c r="I579" s="10">
        <f t="shared" si="72"/>
        <v>1.1960665956704437</v>
      </c>
      <c r="J579" s="4">
        <f t="shared" si="73"/>
        <v>493.62247963061287</v>
      </c>
      <c r="K579" s="4">
        <f t="shared" si="67"/>
        <v>110.97128717922146</v>
      </c>
      <c r="L579" s="42">
        <f>Pressure!Q579</f>
        <v>0.2672044541347558</v>
      </c>
      <c r="M579" s="10">
        <f t="shared" si="68"/>
        <v>0.23638483129322671</v>
      </c>
      <c r="N579" s="10">
        <f t="shared" si="74"/>
        <v>2.5992897854448858</v>
      </c>
    </row>
    <row r="580" spans="3:14">
      <c r="C580" s="4">
        <f>Pressure!AB580*1000000</f>
        <v>5078744.2246417264</v>
      </c>
      <c r="D580" s="78">
        <f>Pressure!I580</f>
        <v>8.1256230789298584E-5</v>
      </c>
      <c r="E580" s="40">
        <f>Pressure!H580</f>
        <v>81.256230789298584</v>
      </c>
      <c r="F580" s="10">
        <f t="shared" si="70"/>
        <v>4.5</v>
      </c>
      <c r="G580" s="4">
        <f t="shared" si="69"/>
        <v>215226.50643240038</v>
      </c>
      <c r="H580" s="42">
        <f t="shared" si="71"/>
        <v>8.0463952496393798</v>
      </c>
      <c r="I580" s="10">
        <f t="shared" si="72"/>
        <v>1.1960611242274755</v>
      </c>
      <c r="J580" s="4">
        <f t="shared" si="73"/>
        <v>493.59004167594679</v>
      </c>
      <c r="K580" s="4">
        <f t="shared" si="67"/>
        <v>110.96399480148078</v>
      </c>
      <c r="L580" s="42">
        <f>Pressure!Q580</f>
        <v>0.26768332556028523</v>
      </c>
      <c r="M580" s="10">
        <f t="shared" si="68"/>
        <v>0.23637393368929088</v>
      </c>
      <c r="N580" s="10">
        <f t="shared" si="74"/>
        <v>2.5992897854448858</v>
      </c>
    </row>
    <row r="581" spans="3:14">
      <c r="C581" s="4">
        <f>Pressure!AB581*1000000</f>
        <v>5078431.1595909912</v>
      </c>
      <c r="D581" s="78">
        <f>Pressure!I581</f>
        <v>8.1256230789298584E-5</v>
      </c>
      <c r="E581" s="40">
        <f>Pressure!H581</f>
        <v>81.256230789298584</v>
      </c>
      <c r="F581" s="10">
        <f t="shared" si="70"/>
        <v>4.5</v>
      </c>
      <c r="G581" s="4">
        <f t="shared" si="69"/>
        <v>215213.23939350742</v>
      </c>
      <c r="H581" s="42">
        <f t="shared" si="71"/>
        <v>8.0460073317565737</v>
      </c>
      <c r="I581" s="10">
        <f t="shared" si="72"/>
        <v>1.1960556074868738</v>
      </c>
      <c r="J581" s="4">
        <f t="shared" si="73"/>
        <v>493.55733918572747</v>
      </c>
      <c r="K581" s="4">
        <f t="shared" si="67"/>
        <v>110.95664295349299</v>
      </c>
      <c r="L581" s="42">
        <f>Pressure!Q581</f>
        <v>0.26816220632591298</v>
      </c>
      <c r="M581" s="10">
        <f t="shared" si="68"/>
        <v>0.23636294676722977</v>
      </c>
      <c r="N581" s="10">
        <f t="shared" si="74"/>
        <v>2.5992897854448858</v>
      </c>
    </row>
    <row r="582" spans="3:14">
      <c r="C582" s="4">
        <f>Pressure!AB582*1000000</f>
        <v>5078115.5622248445</v>
      </c>
      <c r="D582" s="78">
        <f>Pressure!I582</f>
        <v>8.1256230789298584E-5</v>
      </c>
      <c r="E582" s="40">
        <f>Pressure!H582</f>
        <v>81.256230789298584</v>
      </c>
      <c r="F582" s="10">
        <f t="shared" si="70"/>
        <v>4.5</v>
      </c>
      <c r="G582" s="4">
        <f t="shared" si="69"/>
        <v>215199.86504040938</v>
      </c>
      <c r="H582" s="42">
        <f t="shared" si="71"/>
        <v>8.0456162718062263</v>
      </c>
      <c r="I582" s="10">
        <f t="shared" si="72"/>
        <v>1.1960500454340639</v>
      </c>
      <c r="J582" s="4">
        <f t="shared" si="73"/>
        <v>493.52437217214532</v>
      </c>
      <c r="K582" s="4">
        <f t="shared" si="67"/>
        <v>110.94923163799859</v>
      </c>
      <c r="L582" s="42">
        <f>Pressure!Q582</f>
        <v>0.26864109650857126</v>
      </c>
      <c r="M582" s="10">
        <f t="shared" si="68"/>
        <v>0.23635187052541309</v>
      </c>
      <c r="N582" s="10">
        <f t="shared" si="74"/>
        <v>2.5992897854448858</v>
      </c>
    </row>
    <row r="583" spans="3:14">
      <c r="C583" s="4">
        <f>Pressure!AB583*1000000</f>
        <v>5077797.4326612968</v>
      </c>
      <c r="D583" s="78">
        <f>Pressure!I583</f>
        <v>8.1256230789298584E-5</v>
      </c>
      <c r="E583" s="40">
        <f>Pressure!H583</f>
        <v>81.256230789298584</v>
      </c>
      <c r="F583" s="10">
        <f t="shared" si="70"/>
        <v>4.5</v>
      </c>
      <c r="G583" s="4">
        <f t="shared" si="69"/>
        <v>215186.3833781073</v>
      </c>
      <c r="H583" s="42">
        <f t="shared" si="71"/>
        <v>8.0452220698306984</v>
      </c>
      <c r="I583" s="10">
        <f t="shared" si="72"/>
        <v>1.1960444380543558</v>
      </c>
      <c r="J583" s="4">
        <f t="shared" si="73"/>
        <v>493.49114064752763</v>
      </c>
      <c r="K583" s="4">
        <f t="shared" si="67"/>
        <v>110.9417608577689</v>
      </c>
      <c r="L583" s="42">
        <f>Pressure!Q583</f>
        <v>0.26911999618520749</v>
      </c>
      <c r="M583" s="10">
        <f t="shared" si="68"/>
        <v>0.23634070496213916</v>
      </c>
      <c r="N583" s="10">
        <f t="shared" si="74"/>
        <v>2.5992897854448858</v>
      </c>
    </row>
    <row r="584" spans="3:14">
      <c r="C584" s="4">
        <f>Pressure!AB584*1000000</f>
        <v>5077476.7710192408</v>
      </c>
      <c r="D584" s="78">
        <f>Pressure!I584</f>
        <v>8.1256230789298584E-5</v>
      </c>
      <c r="E584" s="40">
        <f>Pressure!H584</f>
        <v>81.256230789298584</v>
      </c>
      <c r="F584" s="10">
        <f t="shared" si="70"/>
        <v>4.5</v>
      </c>
      <c r="G584" s="4">
        <f t="shared" si="69"/>
        <v>215172.79441163962</v>
      </c>
      <c r="H584" s="42">
        <f t="shared" si="71"/>
        <v>8.044824725872612</v>
      </c>
      <c r="I584" s="10">
        <f t="shared" si="72"/>
        <v>1.1960387853329364</v>
      </c>
      <c r="J584" s="4">
        <f t="shared" si="73"/>
        <v>493.45764462429395</v>
      </c>
      <c r="K584" s="4">
        <f t="shared" si="67"/>
        <v>110.93423061559596</v>
      </c>
      <c r="L584" s="42">
        <f>Pressure!Q584</f>
        <v>0.26959890543278431</v>
      </c>
      <c r="M584" s="10">
        <f t="shared" si="68"/>
        <v>0.23632945007569217</v>
      </c>
      <c r="N584" s="10">
        <f t="shared" si="74"/>
        <v>2.5992897854448858</v>
      </c>
    </row>
    <row r="585" spans="3:14">
      <c r="C585" s="4">
        <f>Pressure!AB585*1000000</f>
        <v>5077153.5774189467</v>
      </c>
      <c r="D585" s="78">
        <f>Pressure!I585</f>
        <v>8.1256230789298584E-5</v>
      </c>
      <c r="E585" s="40">
        <f>Pressure!H585</f>
        <v>81.256230789298584</v>
      </c>
      <c r="F585" s="10">
        <f t="shared" si="70"/>
        <v>4.5</v>
      </c>
      <c r="G585" s="4">
        <f t="shared" si="69"/>
        <v>215159.09814610312</v>
      </c>
      <c r="H585" s="42">
        <f t="shared" si="71"/>
        <v>8.0444242399754469</v>
      </c>
      <c r="I585" s="10">
        <f t="shared" si="72"/>
        <v>1.1960330872548777</v>
      </c>
      <c r="J585" s="4">
        <f t="shared" si="73"/>
        <v>493.42388411500752</v>
      </c>
      <c r="K585" s="4">
        <f t="shared" si="67"/>
        <v>110.9266409143041</v>
      </c>
      <c r="L585" s="42">
        <f>Pressure!Q585</f>
        <v>0.27007782432827981</v>
      </c>
      <c r="M585" s="10">
        <f t="shared" si="68"/>
        <v>0.23631810586437133</v>
      </c>
      <c r="N585" s="10">
        <f t="shared" si="74"/>
        <v>2.5992897854448858</v>
      </c>
    </row>
    <row r="586" spans="3:14">
      <c r="C586" s="4">
        <f>Pressure!AB586*1000000</f>
        <v>5076827.8519813959</v>
      </c>
      <c r="D586" s="78">
        <f>Pressure!I586</f>
        <v>8.1256230789298584E-5</v>
      </c>
      <c r="E586" s="40">
        <f>Pressure!H586</f>
        <v>81.256230789298584</v>
      </c>
      <c r="F586" s="10">
        <f t="shared" si="70"/>
        <v>4.5</v>
      </c>
      <c r="G586" s="4">
        <f t="shared" si="69"/>
        <v>215145.29458662475</v>
      </c>
      <c r="H586" s="42">
        <f t="shared" si="71"/>
        <v>8.0440206121827327</v>
      </c>
      <c r="I586" s="10">
        <f t="shared" si="72"/>
        <v>1.1960273438051254</v>
      </c>
      <c r="J586" s="4">
        <f t="shared" si="73"/>
        <v>493.38985913230596</v>
      </c>
      <c r="K586" s="4">
        <f t="shared" si="67"/>
        <v>110.9189917567344</v>
      </c>
      <c r="L586" s="42">
        <f>Pressure!Q586</f>
        <v>0.27055675294868764</v>
      </c>
      <c r="M586" s="10">
        <f t="shared" si="68"/>
        <v>0.23630667232645913</v>
      </c>
      <c r="N586" s="10">
        <f t="shared" si="74"/>
        <v>2.5992897854448858</v>
      </c>
    </row>
    <row r="587" spans="3:14">
      <c r="C587" s="4">
        <f>Pressure!AB587*1000000</f>
        <v>5076499.5948288748</v>
      </c>
      <c r="D587" s="78">
        <f>Pressure!I587</f>
        <v>8.1256230789298584E-5</v>
      </c>
      <c r="E587" s="40">
        <f>Pressure!H587</f>
        <v>81.256230789298584</v>
      </c>
      <c r="F587" s="10">
        <f t="shared" si="70"/>
        <v>4.5</v>
      </c>
      <c r="G587" s="4">
        <f t="shared" si="69"/>
        <v>215131.38373838676</v>
      </c>
      <c r="H587" s="42">
        <f t="shared" si="71"/>
        <v>8.04361384253877</v>
      </c>
      <c r="I587" s="10">
        <f t="shared" si="72"/>
        <v>1.1960215549685094</v>
      </c>
      <c r="J587" s="4">
        <f t="shared" si="73"/>
        <v>493.35556968896321</v>
      </c>
      <c r="K587" s="4">
        <f t="shared" si="67"/>
        <v>110.91128314575856</v>
      </c>
      <c r="L587" s="42">
        <f>Pressure!Q587</f>
        <v>0.27103569137101707</v>
      </c>
      <c r="M587" s="10">
        <f t="shared" si="68"/>
        <v>0.23629514946021948</v>
      </c>
      <c r="N587" s="10">
        <f t="shared" si="74"/>
        <v>2.5992897854448858</v>
      </c>
    </row>
    <row r="588" spans="3:14">
      <c r="C588" s="4">
        <f>Pressure!AB588*1000000</f>
        <v>5076168.8060847456</v>
      </c>
      <c r="D588" s="78">
        <f>Pressure!I588</f>
        <v>8.1256230789298584E-5</v>
      </c>
      <c r="E588" s="40">
        <f>Pressure!H588</f>
        <v>81.256230789298584</v>
      </c>
      <c r="F588" s="10">
        <f t="shared" si="70"/>
        <v>4.5</v>
      </c>
      <c r="G588" s="4">
        <f t="shared" si="69"/>
        <v>215117.36560661698</v>
      </c>
      <c r="H588" s="42">
        <f t="shared" si="71"/>
        <v>8.0432039310883496</v>
      </c>
      <c r="I588" s="10">
        <f t="shared" si="72"/>
        <v>1.1960157207297388</v>
      </c>
      <c r="J588" s="4">
        <f t="shared" si="73"/>
        <v>493.32101579786558</v>
      </c>
      <c r="K588" s="4">
        <f t="shared" si="67"/>
        <v>110.90351508427355</v>
      </c>
      <c r="L588" s="42">
        <f>Pressure!Q588</f>
        <v>0.27151463967229322</v>
      </c>
      <c r="M588" s="10">
        <f t="shared" si="68"/>
        <v>0.2362835372639342</v>
      </c>
      <c r="N588" s="10">
        <f t="shared" si="74"/>
        <v>2.5992897854448858</v>
      </c>
    </row>
    <row r="589" spans="3:14">
      <c r="C589" s="4">
        <f>Pressure!AB589*1000000</f>
        <v>5075835.4858732987</v>
      </c>
      <c r="D589" s="78">
        <f>Pressure!I589</f>
        <v>8.1256230789298584E-5</v>
      </c>
      <c r="E589" s="40">
        <f>Pressure!H589</f>
        <v>81.256230789298584</v>
      </c>
      <c r="F589" s="10">
        <f t="shared" si="70"/>
        <v>4.5</v>
      </c>
      <c r="G589" s="4">
        <f t="shared" si="69"/>
        <v>215103.24019658254</v>
      </c>
      <c r="H589" s="42">
        <f t="shared" si="71"/>
        <v>8.0427908778765822</v>
      </c>
      <c r="I589" s="10">
        <f t="shared" si="72"/>
        <v>1.1960098410734006</v>
      </c>
      <c r="J589" s="4">
        <f t="shared" si="73"/>
        <v>493.28619747199633</v>
      </c>
      <c r="K589" s="4">
        <f t="shared" si="67"/>
        <v>110.89568757519814</v>
      </c>
      <c r="L589" s="42">
        <f>Pressure!Q589</f>
        <v>0.27199359792955707</v>
      </c>
      <c r="M589" s="10">
        <f t="shared" si="68"/>
        <v>0.23627183573583863</v>
      </c>
      <c r="N589" s="10">
        <f t="shared" si="74"/>
        <v>2.5992897854448858</v>
      </c>
    </row>
    <row r="590" spans="3:14">
      <c r="C590" s="4">
        <f>Pressure!AB590*1000000</f>
        <v>5075499.6343200393</v>
      </c>
      <c r="D590" s="78">
        <f>Pressure!I590</f>
        <v>8.1256230789298584E-5</v>
      </c>
      <c r="E590" s="40">
        <f>Pressure!H590</f>
        <v>81.256230789298584</v>
      </c>
      <c r="F590" s="10">
        <f t="shared" si="70"/>
        <v>4.5</v>
      </c>
      <c r="G590" s="4">
        <f t="shared" si="69"/>
        <v>215089.00751360215</v>
      </c>
      <c r="H590" s="42">
        <f t="shared" si="71"/>
        <v>8.0423746829492302</v>
      </c>
      <c r="I590" s="10">
        <f t="shared" si="72"/>
        <v>1.1960039159839628</v>
      </c>
      <c r="J590" s="4">
        <f t="shared" si="73"/>
        <v>493.25111472446559</v>
      </c>
      <c r="K590" s="4">
        <f t="shared" si="67"/>
        <v>110.88780062147961</v>
      </c>
      <c r="L590" s="42">
        <f>Pressure!Q590</f>
        <v>0.27247256621986565</v>
      </c>
      <c r="M590" s="10">
        <f t="shared" si="68"/>
        <v>0.23626004487418012</v>
      </c>
      <c r="N590" s="10">
        <f t="shared" si="74"/>
        <v>2.5992897854448858</v>
      </c>
    </row>
    <row r="591" spans="3:14">
      <c r="C591" s="4">
        <f>Pressure!AB591*1000000</f>
        <v>5075161.2515514223</v>
      </c>
      <c r="D591" s="78">
        <f>Pressure!I591</f>
        <v>8.1256230789298584E-5</v>
      </c>
      <c r="E591" s="40">
        <f>Pressure!H591</f>
        <v>81.256230789298584</v>
      </c>
      <c r="F591" s="10">
        <f t="shared" si="70"/>
        <v>4.5</v>
      </c>
      <c r="G591" s="4">
        <f t="shared" si="69"/>
        <v>215074.66756303463</v>
      </c>
      <c r="H591" s="42">
        <f t="shared" si="71"/>
        <v>8.0419553463524025</v>
      </c>
      <c r="I591" s="10">
        <f t="shared" si="72"/>
        <v>1.1959979454457719</v>
      </c>
      <c r="J591" s="4">
        <f t="shared" si="73"/>
        <v>493.2157675684827</v>
      </c>
      <c r="K591" s="4">
        <f t="shared" ref="K591:K654" si="75">J591/4.4482</f>
        <v>110.87985422608756</v>
      </c>
      <c r="L591" s="42">
        <f>Pressure!Q591</f>
        <v>0.27295154462029214</v>
      </c>
      <c r="M591" s="10">
        <f t="shared" ref="M591:M654" si="76">(J591+J590)/2*(L591-L590)</f>
        <v>0.23624816467719076</v>
      </c>
      <c r="N591" s="10">
        <f t="shared" si="74"/>
        <v>2.5992897854448858</v>
      </c>
    </row>
    <row r="592" spans="3:14">
      <c r="C592" s="4">
        <f>Pressure!AB592*1000000</f>
        <v>5074820.337695254</v>
      </c>
      <c r="D592" s="78">
        <f>Pressure!I592</f>
        <v>8.1256230789298584E-5</v>
      </c>
      <c r="E592" s="40">
        <f>Pressure!H592</f>
        <v>81.256230789298584</v>
      </c>
      <c r="F592" s="10">
        <f t="shared" si="70"/>
        <v>4.5</v>
      </c>
      <c r="G592" s="4">
        <f t="shared" si="69"/>
        <v>215060.22035029621</v>
      </c>
      <c r="H592" s="42">
        <f t="shared" si="71"/>
        <v>8.0415328681330269</v>
      </c>
      <c r="I592" s="10">
        <f t="shared" si="72"/>
        <v>1.1959919294430577</v>
      </c>
      <c r="J592" s="4">
        <f t="shared" si="73"/>
        <v>493.18015601739825</v>
      </c>
      <c r="K592" s="4">
        <f t="shared" si="75"/>
        <v>110.87184839202335</v>
      </c>
      <c r="L592" s="42">
        <f>Pressure!Q592</f>
        <v>0.27343053320792599</v>
      </c>
      <c r="M592" s="10">
        <f t="shared" si="76"/>
        <v>0.2362361951430911</v>
      </c>
      <c r="N592" s="10">
        <f t="shared" si="74"/>
        <v>2.5992897854448858</v>
      </c>
    </row>
    <row r="593" spans="3:14">
      <c r="C593" s="4">
        <f>Pressure!AB593*1000000</f>
        <v>5074476.8928799909</v>
      </c>
      <c r="D593" s="78">
        <f>Pressure!I593</f>
        <v>8.1256230789298584E-5</v>
      </c>
      <c r="E593" s="40">
        <f>Pressure!H593</f>
        <v>81.256230789298584</v>
      </c>
      <c r="F593" s="10">
        <f t="shared" si="70"/>
        <v>4.5</v>
      </c>
      <c r="G593" s="4">
        <f t="shared" si="69"/>
        <v>215045.66588083055</v>
      </c>
      <c r="H593" s="42">
        <f t="shared" si="71"/>
        <v>8.041107248338017</v>
      </c>
      <c r="I593" s="10">
        <f t="shared" si="72"/>
        <v>1.1959858679599222</v>
      </c>
      <c r="J593" s="4">
        <f t="shared" si="73"/>
        <v>493.14428008463068</v>
      </c>
      <c r="K593" s="4">
        <f t="shared" si="75"/>
        <v>110.86378312230356</v>
      </c>
      <c r="L593" s="42">
        <f>Pressure!Q593</f>
        <v>0.27390953205987306</v>
      </c>
      <c r="M593" s="10">
        <f t="shared" si="76"/>
        <v>0.23622413627010982</v>
      </c>
      <c r="N593" s="10">
        <f t="shared" si="74"/>
        <v>2.5992897854448858</v>
      </c>
    </row>
    <row r="594" spans="3:14">
      <c r="C594" s="4">
        <f>Pressure!AB594*1000000</f>
        <v>5074130.9172353949</v>
      </c>
      <c r="D594" s="78">
        <f>Pressure!I594</f>
        <v>8.1256230789298584E-5</v>
      </c>
      <c r="E594" s="40">
        <f>Pressure!H594</f>
        <v>81.256230789298584</v>
      </c>
      <c r="F594" s="10">
        <f t="shared" si="70"/>
        <v>4.5</v>
      </c>
      <c r="G594" s="4">
        <f t="shared" si="69"/>
        <v>215031.00416013671</v>
      </c>
      <c r="H594" s="42">
        <f t="shared" si="71"/>
        <v>8.0406784870150361</v>
      </c>
      <c r="I594" s="10">
        <f t="shared" si="72"/>
        <v>1.1959797609803509</v>
      </c>
      <c r="J594" s="4">
        <f t="shared" si="73"/>
        <v>493.10813978373483</v>
      </c>
      <c r="K594" s="4">
        <f t="shared" si="75"/>
        <v>110.85565841997546</v>
      </c>
      <c r="L594" s="42">
        <f>Pressure!Q594</f>
        <v>0.27438854125325579</v>
      </c>
      <c r="M594" s="10">
        <f t="shared" si="76"/>
        <v>0.23621198805645513</v>
      </c>
      <c r="N594" s="10">
        <f t="shared" si="74"/>
        <v>2.5992897854448858</v>
      </c>
    </row>
    <row r="595" spans="3:14">
      <c r="C595" s="4">
        <f>Pressure!AB595*1000000</f>
        <v>5073782.4108925276</v>
      </c>
      <c r="D595" s="78">
        <f>Pressure!I595</f>
        <v>8.1256230789298584E-5</v>
      </c>
      <c r="E595" s="40">
        <f>Pressure!H595</f>
        <v>81.256230789298584</v>
      </c>
      <c r="F595" s="10">
        <f t="shared" si="70"/>
        <v>4.5</v>
      </c>
      <c r="G595" s="4">
        <f t="shared" si="69"/>
        <v>215016.23519376884</v>
      </c>
      <c r="H595" s="42">
        <f t="shared" si="71"/>
        <v>8.040246584212543</v>
      </c>
      <c r="I595" s="10">
        <f t="shared" si="72"/>
        <v>1.1959736084882118</v>
      </c>
      <c r="J595" s="4">
        <f t="shared" si="73"/>
        <v>493.0717351284012</v>
      </c>
      <c r="K595" s="4">
        <f t="shared" si="75"/>
        <v>110.84747428811681</v>
      </c>
      <c r="L595" s="42">
        <f>Pressure!Q595</f>
        <v>0.27486756086521313</v>
      </c>
      <c r="M595" s="10">
        <f t="shared" si="76"/>
        <v>0.23619975050027628</v>
      </c>
      <c r="N595" s="10">
        <f t="shared" si="74"/>
        <v>2.5992897854448858</v>
      </c>
    </row>
    <row r="596" spans="3:14">
      <c r="C596" s="4">
        <f>Pressure!AB596*1000000</f>
        <v>5073431.3739831001</v>
      </c>
      <c r="D596" s="78">
        <f>Pressure!I596</f>
        <v>8.1256230789298584E-5</v>
      </c>
      <c r="E596" s="40">
        <f>Pressure!H596</f>
        <v>81.256230789298584</v>
      </c>
      <c r="F596" s="10">
        <f t="shared" si="70"/>
        <v>4.5</v>
      </c>
      <c r="G596" s="4">
        <f t="shared" si="69"/>
        <v>215001.35898730851</v>
      </c>
      <c r="H596" s="42">
        <f t="shared" si="71"/>
        <v>8.0398115399789418</v>
      </c>
      <c r="I596" s="10">
        <f t="shared" si="72"/>
        <v>1.1959674104672446</v>
      </c>
      <c r="J596" s="4">
        <f t="shared" si="73"/>
        <v>493.03506613238824</v>
      </c>
      <c r="K596" s="4">
        <f t="shared" si="75"/>
        <v>110.83923072982066</v>
      </c>
      <c r="L596" s="42">
        <f>Pressure!Q596</f>
        <v>0.27534659097290093</v>
      </c>
      <c r="M596" s="10">
        <f t="shared" si="76"/>
        <v>0.23618742359981129</v>
      </c>
      <c r="N596" s="10">
        <f t="shared" si="74"/>
        <v>2.5992897854448858</v>
      </c>
    </row>
    <row r="597" spans="3:14">
      <c r="C597" s="4">
        <f>Pressure!AB597*1000000</f>
        <v>5073077.8066400718</v>
      </c>
      <c r="D597" s="78">
        <f>Pressure!I597</f>
        <v>8.1256230789298584E-5</v>
      </c>
      <c r="E597" s="40">
        <f>Pressure!H597</f>
        <v>81.256230789298584</v>
      </c>
      <c r="F597" s="10">
        <f t="shared" si="70"/>
        <v>4.5</v>
      </c>
      <c r="G597" s="4">
        <f t="shared" si="69"/>
        <v>214986.37554639031</v>
      </c>
      <c r="H597" s="42">
        <f t="shared" si="71"/>
        <v>8.039373354363347</v>
      </c>
      <c r="I597" s="10">
        <f t="shared" si="72"/>
        <v>1.195961166901071</v>
      </c>
      <c r="J597" s="4">
        <f t="shared" si="73"/>
        <v>492.99813280958466</v>
      </c>
      <c r="K597" s="4">
        <f t="shared" si="75"/>
        <v>110.83092774820932</v>
      </c>
      <c r="L597" s="42">
        <f>Pressure!Q597</f>
        <v>0.27582563165349189</v>
      </c>
      <c r="M597" s="10">
        <f t="shared" si="76"/>
        <v>0.23617500735322139</v>
      </c>
      <c r="N597" s="10">
        <f t="shared" si="74"/>
        <v>2.5992897854448858</v>
      </c>
    </row>
    <row r="598" spans="3:14">
      <c r="C598" s="4">
        <f>Pressure!AB598*1000000</f>
        <v>5072721.7089976761</v>
      </c>
      <c r="D598" s="78">
        <f>Pressure!I598</f>
        <v>8.1256230789298584E-5</v>
      </c>
      <c r="E598" s="40">
        <f>Pressure!H598</f>
        <v>81.256230789298584</v>
      </c>
      <c r="F598" s="10">
        <f t="shared" si="70"/>
        <v>4.5</v>
      </c>
      <c r="G598" s="4">
        <f t="shared" si="69"/>
        <v>214971.28487670276</v>
      </c>
      <c r="H598" s="42">
        <f t="shared" si="71"/>
        <v>8.038932027415612</v>
      </c>
      <c r="I598" s="10">
        <f t="shared" si="72"/>
        <v>1.1959548777731952</v>
      </c>
      <c r="J598" s="4">
        <f t="shared" si="73"/>
        <v>492.96093517401266</v>
      </c>
      <c r="K598" s="4">
        <f t="shared" si="75"/>
        <v>110.82256534643511</v>
      </c>
      <c r="L598" s="42">
        <f>Pressure!Q598</f>
        <v>0.27630468298417571</v>
      </c>
      <c r="M598" s="10">
        <f t="shared" si="76"/>
        <v>0.23616250175866152</v>
      </c>
      <c r="N598" s="10">
        <f t="shared" si="74"/>
        <v>2.5992897854448858</v>
      </c>
    </row>
    <row r="599" spans="3:14">
      <c r="C599" s="4">
        <f>Pressure!AB599*1000000</f>
        <v>5072363.0811909093</v>
      </c>
      <c r="D599" s="78">
        <f>Pressure!I599</f>
        <v>8.1256230789298584E-5</v>
      </c>
      <c r="E599" s="40">
        <f>Pressure!H599</f>
        <v>81.256230789298584</v>
      </c>
      <c r="F599" s="10">
        <f t="shared" si="70"/>
        <v>4.5</v>
      </c>
      <c r="G599" s="4">
        <f t="shared" si="69"/>
        <v>214956.0869839667</v>
      </c>
      <c r="H599" s="42">
        <f t="shared" si="71"/>
        <v>8.0384875591856897</v>
      </c>
      <c r="I599" s="10">
        <f t="shared" si="72"/>
        <v>1.1959485430669941</v>
      </c>
      <c r="J599" s="4">
        <f t="shared" si="73"/>
        <v>492.92347323977344</v>
      </c>
      <c r="K599" s="4">
        <f t="shared" si="75"/>
        <v>110.81414352766815</v>
      </c>
      <c r="L599" s="42">
        <f>Pressure!Q599</f>
        <v>0.27678374504215925</v>
      </c>
      <c r="M599" s="10">
        <f t="shared" si="76"/>
        <v>0.23614990681429512</v>
      </c>
      <c r="N599" s="10">
        <f t="shared" si="74"/>
        <v>2.5992897854448858</v>
      </c>
    </row>
    <row r="600" spans="3:14">
      <c r="C600" s="4">
        <f>Pressure!AB600*1000000</f>
        <v>5072001.9233560534</v>
      </c>
      <c r="D600" s="78">
        <f>Pressure!I600</f>
        <v>8.1256230789298584E-5</v>
      </c>
      <c r="E600" s="40">
        <f>Pressure!H600</f>
        <v>81.256230789298584</v>
      </c>
      <c r="F600" s="10">
        <f t="shared" si="70"/>
        <v>4.5</v>
      </c>
      <c r="G600" s="4">
        <f t="shared" si="69"/>
        <v>214940.78187395752</v>
      </c>
      <c r="H600" s="42">
        <f t="shared" si="71"/>
        <v>8.0380399497242863</v>
      </c>
      <c r="I600" s="10">
        <f t="shared" si="72"/>
        <v>1.1959421627657272</v>
      </c>
      <c r="J600" s="4">
        <f t="shared" si="73"/>
        <v>492.88574702110321</v>
      </c>
      <c r="K600" s="4">
        <f t="shared" si="75"/>
        <v>110.80566229510886</v>
      </c>
      <c r="L600" s="42">
        <f>Pressure!Q600</f>
        <v>0.27726281790466661</v>
      </c>
      <c r="M600" s="10">
        <f t="shared" si="76"/>
        <v>0.23613722251826735</v>
      </c>
      <c r="N600" s="10">
        <f t="shared" si="74"/>
        <v>2.5992897854448858</v>
      </c>
    </row>
    <row r="601" spans="3:14">
      <c r="C601" s="4">
        <f>Pressure!AB601*1000000</f>
        <v>5071638.2356304973</v>
      </c>
      <c r="D601" s="78">
        <f>Pressure!I601</f>
        <v>8.1256230789298584E-5</v>
      </c>
      <c r="E601" s="40">
        <f>Pressure!H601</f>
        <v>81.256230789298584</v>
      </c>
      <c r="F601" s="10">
        <f t="shared" si="70"/>
        <v>4.5</v>
      </c>
      <c r="G601" s="4">
        <f t="shared" si="69"/>
        <v>214925.36955249743</v>
      </c>
      <c r="H601" s="42">
        <f t="shared" si="71"/>
        <v>8.0375891990826336</v>
      </c>
      <c r="I601" s="10">
        <f t="shared" si="72"/>
        <v>1.195935736852533</v>
      </c>
      <c r="J601" s="4">
        <f t="shared" si="73"/>
        <v>492.84775653235346</v>
      </c>
      <c r="K601" s="4">
        <f t="shared" si="75"/>
        <v>110.7971216519836</v>
      </c>
      <c r="L601" s="42">
        <f>Pressure!Q601</f>
        <v>0.27774190164893925</v>
      </c>
      <c r="M601" s="10">
        <f t="shared" si="76"/>
        <v>0.23612444886868628</v>
      </c>
      <c r="N601" s="10">
        <f t="shared" si="74"/>
        <v>2.5992897854448858</v>
      </c>
    </row>
    <row r="602" spans="3:14">
      <c r="C602" s="4">
        <f>Pressure!AB602*1000000</f>
        <v>5071272.0181524111</v>
      </c>
      <c r="D602" s="78">
        <f>Pressure!I602</f>
        <v>8.1256230789298584E-5</v>
      </c>
      <c r="E602" s="40">
        <f>Pressure!H602</f>
        <v>81.256230789298584</v>
      </c>
      <c r="F602" s="10">
        <f t="shared" si="70"/>
        <v>4.5</v>
      </c>
      <c r="G602" s="4">
        <f t="shared" si="69"/>
        <v>214909.85002544179</v>
      </c>
      <c r="H602" s="42">
        <f t="shared" si="71"/>
        <v>8.0371353073120932</v>
      </c>
      <c r="I602" s="10">
        <f t="shared" si="72"/>
        <v>1.1959292653104228</v>
      </c>
      <c r="J602" s="4">
        <f t="shared" si="73"/>
        <v>492.80950178795706</v>
      </c>
      <c r="K602" s="4">
        <f t="shared" si="75"/>
        <v>110.78852160153704</v>
      </c>
      <c r="L602" s="42">
        <f>Pressure!Q602</f>
        <v>0.27822099635223624</v>
      </c>
      <c r="M602" s="10">
        <f t="shared" si="76"/>
        <v>0.23611158586374664</v>
      </c>
      <c r="N602" s="10">
        <f t="shared" si="74"/>
        <v>2.5992897854448858</v>
      </c>
    </row>
    <row r="603" spans="3:14">
      <c r="C603" s="4">
        <f>Pressure!AB603*1000000</f>
        <v>5070903.2710614279</v>
      </c>
      <c r="D603" s="78">
        <f>Pressure!I603</f>
        <v>8.1256230789298584E-5</v>
      </c>
      <c r="E603" s="40">
        <f>Pressure!H603</f>
        <v>81.256230789298584</v>
      </c>
      <c r="F603" s="10">
        <f t="shared" si="70"/>
        <v>4.5</v>
      </c>
      <c r="G603" s="4">
        <f t="shared" si="69"/>
        <v>214894.22329870798</v>
      </c>
      <c r="H603" s="42">
        <f t="shared" si="71"/>
        <v>8.036678274465002</v>
      </c>
      <c r="I603" s="10">
        <f t="shared" si="72"/>
        <v>1.1959227481222936</v>
      </c>
      <c r="J603" s="4">
        <f t="shared" si="73"/>
        <v>492.77098280250027</v>
      </c>
      <c r="K603" s="4">
        <f t="shared" si="75"/>
        <v>110.77986214704831</v>
      </c>
      <c r="L603" s="42">
        <f>Pressure!Q603</f>
        <v>0.27870010209183416</v>
      </c>
      <c r="M603" s="10">
        <f t="shared" si="76"/>
        <v>0.23609863350149282</v>
      </c>
      <c r="N603" s="10">
        <f t="shared" si="74"/>
        <v>2.5992897854448858</v>
      </c>
    </row>
    <row r="604" spans="3:14">
      <c r="C604" s="4">
        <f>Pressure!AB604*1000000</f>
        <v>5070531.9944980424</v>
      </c>
      <c r="D604" s="78">
        <f>Pressure!I604</f>
        <v>8.1256230789298584E-5</v>
      </c>
      <c r="E604" s="40">
        <f>Pressure!H604</f>
        <v>81.256230789298584</v>
      </c>
      <c r="F604" s="10">
        <f t="shared" si="70"/>
        <v>4.5</v>
      </c>
      <c r="G604" s="4">
        <f t="shared" ref="G604:G667" si="77">IF(C604/(1+(k-1)/2*N604^2)^(k/(k-1))&lt;patm*1000000,patm*1000000,C604/(1+(k-1)/2*N604^2)^(k/(k-1)))</f>
        <v>214878.48937824983</v>
      </c>
      <c r="H604" s="42">
        <f t="shared" si="71"/>
        <v>8.0362181005939064</v>
      </c>
      <c r="I604" s="10">
        <f t="shared" si="72"/>
        <v>1.1959161852709161</v>
      </c>
      <c r="J604" s="4">
        <f t="shared" si="73"/>
        <v>492.73219959065881</v>
      </c>
      <c r="K604" s="4">
        <f t="shared" si="75"/>
        <v>110.77114329181664</v>
      </c>
      <c r="L604" s="42">
        <f>Pressure!Q604</f>
        <v>0.27917921894502745</v>
      </c>
      <c r="M604" s="10">
        <f t="shared" si="76"/>
        <v>0.23608559178009431</v>
      </c>
      <c r="N604" s="10">
        <f t="shared" si="74"/>
        <v>2.5992897854448858</v>
      </c>
    </row>
    <row r="605" spans="3:14">
      <c r="C605" s="4">
        <f>Pressure!AB605*1000000</f>
        <v>5070158.1886037532</v>
      </c>
      <c r="D605" s="78">
        <f>Pressure!I605</f>
        <v>8.1256230789298584E-5</v>
      </c>
      <c r="E605" s="40">
        <f>Pressure!H605</f>
        <v>81.256230789298584</v>
      </c>
      <c r="F605" s="10">
        <f t="shared" ref="F605:F668" si="78">aexit/E605</f>
        <v>4.5</v>
      </c>
      <c r="G605" s="4">
        <f t="shared" si="77"/>
        <v>214862.6482700638</v>
      </c>
      <c r="H605" s="42">
        <f t="shared" ref="H605:H668" si="79">1/(((k+1)/2)^(1/(k-1))*(patm*1000000/C605)^(1/k)*SQRT((k+1)/(k-1)*(1-(patm*1000000/C605)^((k-1)/k))))</f>
        <v>8.0357547857517613</v>
      </c>
      <c r="I605" s="10">
        <f t="shared" ref="I605:I668" si="80">etanoz*SQRT(2*k^2/(k-1)*(2/(k+1))^((k+1)/(k-1))*(1-(G605/C605)^((k-1)/k)))+(G605-patm*1000000)/C605*(aexit/E605)</f>
        <v>1.1959095767389383</v>
      </c>
      <c r="J605" s="4">
        <f t="shared" ref="J605:J668" si="81">I605*D605*C605</f>
        <v>492.69315216721355</v>
      </c>
      <c r="K605" s="4">
        <f t="shared" si="75"/>
        <v>110.76236503916496</v>
      </c>
      <c r="L605" s="42">
        <f>Pressure!Q605</f>
        <v>0.27965834698912839</v>
      </c>
      <c r="M605" s="10">
        <f t="shared" si="76"/>
        <v>0.23607246069761531</v>
      </c>
      <c r="N605" s="10">
        <f t="shared" si="74"/>
        <v>2.5992897854448858</v>
      </c>
    </row>
    <row r="606" spans="3:14">
      <c r="C606" s="4">
        <f>Pressure!AB606*1000000</f>
        <v>5069781.8535213759</v>
      </c>
      <c r="D606" s="78">
        <f>Pressure!I606</f>
        <v>8.1256230789298584E-5</v>
      </c>
      <c r="E606" s="40">
        <f>Pressure!H606</f>
        <v>81.256230789298584</v>
      </c>
      <c r="F606" s="10">
        <f t="shared" si="78"/>
        <v>4.5</v>
      </c>
      <c r="G606" s="4">
        <f t="shared" si="77"/>
        <v>214846.6999802021</v>
      </c>
      <c r="H606" s="42">
        <f t="shared" si="79"/>
        <v>8.035288329992321</v>
      </c>
      <c r="I606" s="10">
        <f t="shared" si="80"/>
        <v>1.1959029225088902</v>
      </c>
      <c r="J606" s="4">
        <f t="shared" si="81"/>
        <v>492.65384054708306</v>
      </c>
      <c r="K606" s="4">
        <f t="shared" si="75"/>
        <v>110.75352739244707</v>
      </c>
      <c r="L606" s="42">
        <f>Pressure!Q606</f>
        <v>0.28013748630146723</v>
      </c>
      <c r="M606" s="10">
        <f t="shared" si="76"/>
        <v>0.23605924025213545</v>
      </c>
      <c r="N606" s="10">
        <f t="shared" ref="N606:N669" si="82">N605-1/834*(me-mef)</f>
        <v>2.5992897854448858</v>
      </c>
    </row>
    <row r="607" spans="3:14">
      <c r="C607" s="4">
        <f>Pressure!AB607*1000000</f>
        <v>5069402.9893946471</v>
      </c>
      <c r="D607" s="78">
        <f>Pressure!I607</f>
        <v>8.1256230789298584E-5</v>
      </c>
      <c r="E607" s="40">
        <f>Pressure!H607</f>
        <v>81.256230789298584</v>
      </c>
      <c r="F607" s="10">
        <f t="shared" si="78"/>
        <v>4.5</v>
      </c>
      <c r="G607" s="4">
        <f t="shared" si="77"/>
        <v>214830.64451475599</v>
      </c>
      <c r="H607" s="42">
        <f t="shared" si="79"/>
        <v>8.0348187333696242</v>
      </c>
      <c r="I607" s="10">
        <f t="shared" si="80"/>
        <v>1.1958962225631766</v>
      </c>
      <c r="J607" s="4">
        <f t="shared" si="81"/>
        <v>492.61426474528162</v>
      </c>
      <c r="K607" s="4">
        <f t="shared" si="75"/>
        <v>110.74463035503835</v>
      </c>
      <c r="L607" s="42">
        <f>Pressure!Q607</f>
        <v>0.28061663695939243</v>
      </c>
      <c r="M607" s="10">
        <f t="shared" si="76"/>
        <v>0.23604593044177494</v>
      </c>
      <c r="N607" s="10">
        <f t="shared" si="82"/>
        <v>2.5992897854448858</v>
      </c>
    </row>
    <row r="608" spans="3:14">
      <c r="C608" s="4">
        <f>Pressure!AB608*1000000</f>
        <v>5069021.5963684488</v>
      </c>
      <c r="D608" s="78">
        <f>Pressure!I608</f>
        <v>8.1256230789298584E-5</v>
      </c>
      <c r="E608" s="40">
        <f>Pressure!H608</f>
        <v>81.256230789298584</v>
      </c>
      <c r="F608" s="10">
        <f t="shared" si="78"/>
        <v>4.5</v>
      </c>
      <c r="G608" s="4">
        <f t="shared" si="77"/>
        <v>214814.48187986526</v>
      </c>
      <c r="H608" s="42">
        <f t="shared" si="79"/>
        <v>8.0343459959382884</v>
      </c>
      <c r="I608" s="10">
        <f t="shared" si="80"/>
        <v>1.1958894768840815</v>
      </c>
      <c r="J608" s="4">
        <f t="shared" si="81"/>
        <v>492.5744247769436</v>
      </c>
      <c r="K608" s="4">
        <f t="shared" si="75"/>
        <v>110.73567393034118</v>
      </c>
      <c r="L608" s="42">
        <f>Pressure!Q608</f>
        <v>0.2810957990402706</v>
      </c>
      <c r="M608" s="10">
        <f t="shared" si="76"/>
        <v>0.23603253126455362</v>
      </c>
      <c r="N608" s="10">
        <f t="shared" si="82"/>
        <v>2.5992897854448858</v>
      </c>
    </row>
    <row r="609" spans="3:14">
      <c r="C609" s="4">
        <f>Pressure!AB609*1000000</f>
        <v>5068637.6745886458</v>
      </c>
      <c r="D609" s="78">
        <f>Pressure!I609</f>
        <v>8.1256230789298584E-5</v>
      </c>
      <c r="E609" s="40">
        <f>Pressure!H609</f>
        <v>81.256230789298584</v>
      </c>
      <c r="F609" s="10">
        <f t="shared" si="78"/>
        <v>4.5</v>
      </c>
      <c r="G609" s="4">
        <f t="shared" si="77"/>
        <v>214798.21208171133</v>
      </c>
      <c r="H609" s="42">
        <f t="shared" si="79"/>
        <v>8.0338701177533078</v>
      </c>
      <c r="I609" s="10">
        <f t="shared" si="80"/>
        <v>1.1958826854537652</v>
      </c>
      <c r="J609" s="4">
        <f t="shared" si="81"/>
        <v>492.53432065730607</v>
      </c>
      <c r="K609" s="4">
        <f t="shared" si="75"/>
        <v>110.72665812178096</v>
      </c>
      <c r="L609" s="42">
        <f>Pressure!Q609</f>
        <v>0.28157497262148679</v>
      </c>
      <c r="M609" s="10">
        <f t="shared" si="76"/>
        <v>0.23601904271855662</v>
      </c>
      <c r="N609" s="10">
        <f t="shared" si="82"/>
        <v>2.5992897854448858</v>
      </c>
    </row>
    <row r="610" spans="3:14">
      <c r="C610" s="4">
        <f>Pressure!AB610*1000000</f>
        <v>5068251.224202292</v>
      </c>
      <c r="D610" s="78">
        <f>Pressure!I610</f>
        <v>8.1256230789298584E-5</v>
      </c>
      <c r="E610" s="40">
        <f>Pressure!H610</f>
        <v>81.256230789298584</v>
      </c>
      <c r="F610" s="10">
        <f t="shared" si="78"/>
        <v>4.5</v>
      </c>
      <c r="G610" s="4">
        <f t="shared" si="77"/>
        <v>214781.83512652607</v>
      </c>
      <c r="H610" s="42">
        <f t="shared" si="79"/>
        <v>8.0333910988703092</v>
      </c>
      <c r="I610" s="10">
        <f t="shared" si="80"/>
        <v>1.1958758482542664</v>
      </c>
      <c r="J610" s="4">
        <f t="shared" si="81"/>
        <v>492.49395240172993</v>
      </c>
      <c r="K610" s="4">
        <f t="shared" si="75"/>
        <v>110.71758293281101</v>
      </c>
      <c r="L610" s="42">
        <f>Pressure!Q610</f>
        <v>0.28205415778044451</v>
      </c>
      <c r="M610" s="10">
        <f t="shared" si="76"/>
        <v>0.23600546480182572</v>
      </c>
      <c r="N610" s="10">
        <f t="shared" si="82"/>
        <v>2.5992897854448858</v>
      </c>
    </row>
    <row r="611" spans="3:14">
      <c r="C611" s="4">
        <f>Pressure!AB611*1000000</f>
        <v>5067862.2453575348</v>
      </c>
      <c r="D611" s="78">
        <f>Pressure!I611</f>
        <v>8.1256230789298584E-5</v>
      </c>
      <c r="E611" s="40">
        <f>Pressure!H611</f>
        <v>81.256230789298584</v>
      </c>
      <c r="F611" s="10">
        <f t="shared" si="78"/>
        <v>4.5</v>
      </c>
      <c r="G611" s="4">
        <f t="shared" si="77"/>
        <v>214765.35102058764</v>
      </c>
      <c r="H611" s="42">
        <f t="shared" si="79"/>
        <v>8.0329089393454254</v>
      </c>
      <c r="I611" s="10">
        <f t="shared" si="80"/>
        <v>1.1958689652675027</v>
      </c>
      <c r="J611" s="4">
        <f t="shared" si="81"/>
        <v>492.45332002569063</v>
      </c>
      <c r="K611" s="4">
        <f t="shared" si="75"/>
        <v>110.70844836691036</v>
      </c>
      <c r="L611" s="42">
        <f>Pressure!Q611</f>
        <v>0.28253335459456597</v>
      </c>
      <c r="M611" s="10">
        <f t="shared" si="76"/>
        <v>0.23599179751241689</v>
      </c>
      <c r="N611" s="10">
        <f t="shared" si="82"/>
        <v>2.5992897854448858</v>
      </c>
    </row>
    <row r="612" spans="3:14">
      <c r="C612" s="4">
        <f>Pressure!AB612*1000000</f>
        <v>5067470.7382034091</v>
      </c>
      <c r="D612" s="78">
        <f>Pressure!I612</f>
        <v>8.1256230789298584E-5</v>
      </c>
      <c r="E612" s="40">
        <f>Pressure!H612</f>
        <v>81.256230789298584</v>
      </c>
      <c r="F612" s="10">
        <f t="shared" si="78"/>
        <v>4.5</v>
      </c>
      <c r="G612" s="4">
        <f t="shared" si="77"/>
        <v>214748.75977021182</v>
      </c>
      <c r="H612" s="42">
        <f t="shared" si="79"/>
        <v>8.032423639235045</v>
      </c>
      <c r="I612" s="10">
        <f t="shared" si="80"/>
        <v>1.1958620364752648</v>
      </c>
      <c r="J612" s="4">
        <f t="shared" si="81"/>
        <v>492.41242354475622</v>
      </c>
      <c r="K612" s="4">
        <f t="shared" si="75"/>
        <v>110.69925442757885</v>
      </c>
      <c r="L612" s="42">
        <f>Pressure!Q612</f>
        <v>0.28301256314129208</v>
      </c>
      <c r="M612" s="10">
        <f t="shared" si="76"/>
        <v>0.23597804084836549</v>
      </c>
      <c r="N612" s="10">
        <f t="shared" si="82"/>
        <v>2.5992897854448858</v>
      </c>
    </row>
    <row r="613" spans="3:14">
      <c r="C613" s="4">
        <f>Pressure!AB613*1000000</f>
        <v>5067076.7028902564</v>
      </c>
      <c r="D613" s="78">
        <f>Pressure!I613</f>
        <v>8.1256230789298584E-5</v>
      </c>
      <c r="E613" s="40">
        <f>Pressure!H613</f>
        <v>81.256230789298584</v>
      </c>
      <c r="F613" s="10">
        <f t="shared" si="78"/>
        <v>4.5</v>
      </c>
      <c r="G613" s="4">
        <f t="shared" si="77"/>
        <v>214732.06138176977</v>
      </c>
      <c r="H613" s="42">
        <f t="shared" si="79"/>
        <v>8.0319351985963401</v>
      </c>
      <c r="I613" s="10">
        <f t="shared" si="80"/>
        <v>1.1958550618592247</v>
      </c>
      <c r="J613" s="4">
        <f t="shared" si="81"/>
        <v>492.37126297463124</v>
      </c>
      <c r="K613" s="4">
        <f t="shared" si="75"/>
        <v>110.69000111834703</v>
      </c>
      <c r="L613" s="42">
        <f>Pressure!Q613</f>
        <v>0.28349178349808263</v>
      </c>
      <c r="M613" s="10">
        <f t="shared" si="76"/>
        <v>0.23596419480766403</v>
      </c>
      <c r="N613" s="10">
        <f t="shared" si="82"/>
        <v>2.5992897854448858</v>
      </c>
    </row>
    <row r="614" spans="3:14">
      <c r="C614" s="4">
        <f>Pressure!AB614*1000000</f>
        <v>5066680.1395694166</v>
      </c>
      <c r="D614" s="78">
        <f>Pressure!I614</f>
        <v>8.1256230789298584E-5</v>
      </c>
      <c r="E614" s="40">
        <f>Pressure!H614</f>
        <v>81.256230789298584</v>
      </c>
      <c r="F614" s="10">
        <f t="shared" si="78"/>
        <v>4.5</v>
      </c>
      <c r="G614" s="4">
        <f t="shared" si="77"/>
        <v>214715.25586167499</v>
      </c>
      <c r="H614" s="42">
        <f t="shared" si="79"/>
        <v>8.0314436174868646</v>
      </c>
      <c r="I614" s="10">
        <f t="shared" si="80"/>
        <v>1.1958480414009303</v>
      </c>
      <c r="J614" s="4">
        <f t="shared" si="81"/>
        <v>492.32983833112439</v>
      </c>
      <c r="K614" s="4">
        <f t="shared" si="75"/>
        <v>110.68068844276885</v>
      </c>
      <c r="L614" s="42">
        <f>Pressure!Q614</f>
        <v>0.28397101574241634</v>
      </c>
      <c r="M614" s="10">
        <f t="shared" si="76"/>
        <v>0.23595025938831957</v>
      </c>
      <c r="N614" s="10">
        <f t="shared" si="82"/>
        <v>2.5992897854448858</v>
      </c>
    </row>
    <row r="615" spans="3:14">
      <c r="C615" s="4">
        <f>Pressure!AB615*1000000</f>
        <v>5066281.0483933184</v>
      </c>
      <c r="D615" s="78">
        <f>Pressure!I615</f>
        <v>8.1256230789298584E-5</v>
      </c>
      <c r="E615" s="40">
        <f>Pressure!H615</f>
        <v>81.256230789298584</v>
      </c>
      <c r="F615" s="10">
        <f t="shared" si="78"/>
        <v>4.5</v>
      </c>
      <c r="G615" s="4">
        <f t="shared" si="77"/>
        <v>214698.34321638703</v>
      </c>
      <c r="H615" s="42">
        <f t="shared" si="79"/>
        <v>8.0309488959646806</v>
      </c>
      <c r="I615" s="10">
        <f t="shared" si="80"/>
        <v>1.1958409750818064</v>
      </c>
      <c r="J615" s="4">
        <f t="shared" si="81"/>
        <v>492.28814963015839</v>
      </c>
      <c r="K615" s="4">
        <f t="shared" si="75"/>
        <v>110.67131640442391</v>
      </c>
      <c r="L615" s="42">
        <f>Pressure!Q615</f>
        <v>0.28445025995179118</v>
      </c>
      <c r="M615" s="10">
        <f t="shared" si="76"/>
        <v>0.23593623458837562</v>
      </c>
      <c r="N615" s="10">
        <f t="shared" si="82"/>
        <v>2.5992897854448858</v>
      </c>
    </row>
    <row r="616" spans="3:14">
      <c r="C616" s="4">
        <f>Pressure!AB616*1000000</f>
        <v>5065879.4295154279</v>
      </c>
      <c r="D616" s="78">
        <f>Pressure!I616</f>
        <v>8.1256230789298584E-5</v>
      </c>
      <c r="E616" s="40">
        <f>Pressure!H616</f>
        <v>81.256230789298584</v>
      </c>
      <c r="F616" s="10">
        <f t="shared" si="78"/>
        <v>4.5</v>
      </c>
      <c r="G616" s="4">
        <f t="shared" si="77"/>
        <v>214681.32345240947</v>
      </c>
      <c r="H616" s="42">
        <f t="shared" si="79"/>
        <v>8.0304510340882924</v>
      </c>
      <c r="I616" s="10">
        <f t="shared" si="80"/>
        <v>1.195833862883154</v>
      </c>
      <c r="J616" s="4">
        <f t="shared" si="81"/>
        <v>492.24619688776403</v>
      </c>
      <c r="K616" s="4">
        <f t="shared" si="75"/>
        <v>110.66188500691607</v>
      </c>
      <c r="L616" s="42">
        <f>Pressure!Q616</f>
        <v>0.28492951620372425</v>
      </c>
      <c r="M616" s="10">
        <f t="shared" si="76"/>
        <v>0.23592212040577643</v>
      </c>
      <c r="N616" s="10">
        <f t="shared" si="82"/>
        <v>2.5992897854448858</v>
      </c>
    </row>
    <row r="617" spans="3:14">
      <c r="C617" s="4">
        <f>Pressure!AB617*1000000</f>
        <v>5065475.2830902757</v>
      </c>
      <c r="D617" s="78">
        <f>Pressure!I617</f>
        <v>8.1256230789298584E-5</v>
      </c>
      <c r="E617" s="40">
        <f>Pressure!H617</f>
        <v>81.256230789298584</v>
      </c>
      <c r="F617" s="10">
        <f t="shared" si="78"/>
        <v>4.5</v>
      </c>
      <c r="G617" s="4">
        <f t="shared" si="77"/>
        <v>214664.19657629105</v>
      </c>
      <c r="H617" s="42">
        <f t="shared" si="79"/>
        <v>8.0299500319166892</v>
      </c>
      <c r="I617" s="10">
        <f t="shared" si="80"/>
        <v>1.1958267047861504</v>
      </c>
      <c r="J617" s="4">
        <f t="shared" si="81"/>
        <v>492.2039801200836</v>
      </c>
      <c r="K617" s="4">
        <f t="shared" si="75"/>
        <v>110.65239425387429</v>
      </c>
      <c r="L617" s="42">
        <f>Pressure!Q617</f>
        <v>0.28540878457575214</v>
      </c>
      <c r="M617" s="10">
        <f t="shared" si="76"/>
        <v>0.2359079168385575</v>
      </c>
      <c r="N617" s="10">
        <f t="shared" si="82"/>
        <v>2.5992897854448858</v>
      </c>
    </row>
    <row r="618" spans="3:14">
      <c r="C618" s="4">
        <f>Pressure!AB618*1000000</f>
        <v>5065068.6092735566</v>
      </c>
      <c r="D618" s="78">
        <f>Pressure!I618</f>
        <v>8.1256230789298584E-5</v>
      </c>
      <c r="E618" s="40">
        <f>Pressure!H618</f>
        <v>81.256230789298584</v>
      </c>
      <c r="F618" s="10">
        <f t="shared" si="78"/>
        <v>4.5</v>
      </c>
      <c r="G618" s="4">
        <f t="shared" si="77"/>
        <v>214646.96259462973</v>
      </c>
      <c r="H618" s="42">
        <f t="shared" si="79"/>
        <v>8.0294458895094376</v>
      </c>
      <c r="I618" s="10">
        <f t="shared" si="80"/>
        <v>1.1958195007718508</v>
      </c>
      <c r="J618" s="4">
        <f t="shared" si="81"/>
        <v>492.16149934338074</v>
      </c>
      <c r="K618" s="4">
        <f t="shared" si="75"/>
        <v>110.64284414895481</v>
      </c>
      <c r="L618" s="42">
        <f>Pressure!Q618</f>
        <v>0.2858880651454308</v>
      </c>
      <c r="M618" s="10">
        <f t="shared" si="76"/>
        <v>0.23589362388463017</v>
      </c>
      <c r="N618" s="10">
        <f t="shared" si="82"/>
        <v>2.5992897854448858</v>
      </c>
    </row>
    <row r="619" spans="3:14">
      <c r="C619" s="4">
        <f>Pressure!AB619*1000000</f>
        <v>5064659.408222137</v>
      </c>
      <c r="D619" s="78">
        <f>Pressure!I619</f>
        <v>8.1256230789298584E-5</v>
      </c>
      <c r="E619" s="40">
        <f>Pressure!H619</f>
        <v>81.256230789298584</v>
      </c>
      <c r="F619" s="10">
        <f t="shared" si="78"/>
        <v>4.5</v>
      </c>
      <c r="G619" s="4">
        <f t="shared" si="77"/>
        <v>214629.62151407319</v>
      </c>
      <c r="H619" s="42">
        <f t="shared" si="79"/>
        <v>8.0289386069267241</v>
      </c>
      <c r="I619" s="10">
        <f t="shared" si="80"/>
        <v>1.1958122508211895</v>
      </c>
      <c r="J619" s="4">
        <f t="shared" si="81"/>
        <v>492.11875457404165</v>
      </c>
      <c r="K619" s="4">
        <f t="shared" si="75"/>
        <v>110.63323469584138</v>
      </c>
      <c r="L619" s="42">
        <f>Pressure!Q619</f>
        <v>0.28636735799033591</v>
      </c>
      <c r="M619" s="10">
        <f t="shared" si="76"/>
        <v>0.2358792415420029</v>
      </c>
      <c r="N619" s="10">
        <f t="shared" si="82"/>
        <v>2.5992897854448858</v>
      </c>
    </row>
    <row r="620" spans="3:14">
      <c r="C620" s="4">
        <f>Pressure!AB620*1000000</f>
        <v>5064247.680093687</v>
      </c>
      <c r="D620" s="78">
        <f>Pressure!I620</f>
        <v>8.1256230789298584E-5</v>
      </c>
      <c r="E620" s="40">
        <f>Pressure!H620</f>
        <v>81.256230789298584</v>
      </c>
      <c r="F620" s="10">
        <f t="shared" si="78"/>
        <v>4.5</v>
      </c>
      <c r="G620" s="4">
        <f t="shared" si="77"/>
        <v>214612.17334130319</v>
      </c>
      <c r="H620" s="42">
        <f t="shared" si="79"/>
        <v>8.0284281842288809</v>
      </c>
      <c r="I620" s="10">
        <f t="shared" si="80"/>
        <v>1.1958049549149707</v>
      </c>
      <c r="J620" s="4">
        <f t="shared" si="81"/>
        <v>492.07574582853618</v>
      </c>
      <c r="K620" s="4">
        <f t="shared" si="75"/>
        <v>110.62356589823663</v>
      </c>
      <c r="L620" s="42">
        <f>Pressure!Q620</f>
        <v>0.28684666318806284</v>
      </c>
      <c r="M620" s="10">
        <f t="shared" si="76"/>
        <v>0.23586476980860802</v>
      </c>
      <c r="N620" s="10">
        <f t="shared" si="82"/>
        <v>2.5992897854448858</v>
      </c>
    </row>
    <row r="621" spans="3:14">
      <c r="C621" s="4">
        <f>Pressure!AB621*1000000</f>
        <v>5063833.4250471639</v>
      </c>
      <c r="D621" s="78">
        <f>Pressure!I621</f>
        <v>8.1256230789298584E-5</v>
      </c>
      <c r="E621" s="40">
        <f>Pressure!H621</f>
        <v>81.256230789298584</v>
      </c>
      <c r="F621" s="10">
        <f t="shared" si="78"/>
        <v>4.5</v>
      </c>
      <c r="G621" s="4">
        <f t="shared" si="77"/>
        <v>214594.61808305598</v>
      </c>
      <c r="H621" s="42">
        <f t="shared" si="79"/>
        <v>8.0279146214770005</v>
      </c>
      <c r="I621" s="10">
        <f t="shared" si="80"/>
        <v>1.1957976130338799</v>
      </c>
      <c r="J621" s="4">
        <f t="shared" si="81"/>
        <v>492.03247312346917</v>
      </c>
      <c r="K621" s="4">
        <f t="shared" si="75"/>
        <v>110.61383775987348</v>
      </c>
      <c r="L621" s="42">
        <f>Pressure!Q621</f>
        <v>0.2873259808162269</v>
      </c>
      <c r="M621" s="10">
        <f t="shared" si="76"/>
        <v>0.23585020868241408</v>
      </c>
      <c r="N621" s="10">
        <f t="shared" si="82"/>
        <v>2.5992897854448858</v>
      </c>
    </row>
    <row r="622" spans="3:14">
      <c r="C622" s="4">
        <f>Pressure!AB622*1000000</f>
        <v>5063416.6432425361</v>
      </c>
      <c r="D622" s="78">
        <f>Pressure!I622</f>
        <v>8.1256230789298584E-5</v>
      </c>
      <c r="E622" s="40">
        <f>Pressure!H622</f>
        <v>81.256230789298584</v>
      </c>
      <c r="F622" s="10">
        <f t="shared" si="78"/>
        <v>4.5</v>
      </c>
      <c r="G622" s="4">
        <f t="shared" si="77"/>
        <v>214576.95574611067</v>
      </c>
      <c r="H622" s="42">
        <f t="shared" si="79"/>
        <v>8.027397918732575</v>
      </c>
      <c r="I622" s="10">
        <f t="shared" si="80"/>
        <v>1.1957902251584764</v>
      </c>
      <c r="J622" s="4">
        <f t="shared" si="81"/>
        <v>491.98893647555059</v>
      </c>
      <c r="K622" s="4">
        <f t="shared" si="75"/>
        <v>110.60405028450847</v>
      </c>
      <c r="L622" s="42">
        <f>Pressure!Q622</f>
        <v>0.28780531095246326</v>
      </c>
      <c r="M622" s="10">
        <f t="shared" si="76"/>
        <v>0.2358355581612944</v>
      </c>
      <c r="N622" s="10">
        <f t="shared" si="82"/>
        <v>2.5992897854448858</v>
      </c>
    </row>
    <row r="623" spans="3:14">
      <c r="C623" s="4">
        <f>Pressure!AB623*1000000</f>
        <v>5062997.3348409291</v>
      </c>
      <c r="D623" s="78">
        <f>Pressure!I623</f>
        <v>8.1256230789298584E-5</v>
      </c>
      <c r="E623" s="40">
        <f>Pressure!H623</f>
        <v>81.256230789298584</v>
      </c>
      <c r="F623" s="10">
        <f t="shared" si="78"/>
        <v>4.5</v>
      </c>
      <c r="G623" s="4">
        <f t="shared" si="77"/>
        <v>214559.18633729545</v>
      </c>
      <c r="H623" s="42">
        <f t="shared" si="79"/>
        <v>8.0268780760576721</v>
      </c>
      <c r="I623" s="10">
        <f t="shared" si="80"/>
        <v>1.1957827912691976</v>
      </c>
      <c r="J623" s="4">
        <f t="shared" si="81"/>
        <v>491.94513590161142</v>
      </c>
      <c r="K623" s="4">
        <f t="shared" si="75"/>
        <v>110.59420347592541</v>
      </c>
      <c r="L623" s="42">
        <f>Pressure!Q623</f>
        <v>0.28828465367442735</v>
      </c>
      <c r="M623" s="10">
        <f t="shared" si="76"/>
        <v>0.23582081824324203</v>
      </c>
      <c r="N623" s="10">
        <f t="shared" si="82"/>
        <v>2.5992897854448858</v>
      </c>
    </row>
    <row r="624" spans="3:14">
      <c r="C624" s="4">
        <f>Pressure!AB624*1000000</f>
        <v>5062575.5000045216</v>
      </c>
      <c r="D624" s="78">
        <f>Pressure!I624</f>
        <v>8.1256230789298584E-5</v>
      </c>
      <c r="E624" s="40">
        <f>Pressure!H624</f>
        <v>81.256230789298584</v>
      </c>
      <c r="F624" s="10">
        <f t="shared" si="78"/>
        <v>4.5</v>
      </c>
      <c r="G624" s="4">
        <f t="shared" si="77"/>
        <v>214541.3098634831</v>
      </c>
      <c r="H624" s="42">
        <f t="shared" si="79"/>
        <v>8.0263550935148462</v>
      </c>
      <c r="I624" s="10">
        <f t="shared" si="80"/>
        <v>1.1957753113463561</v>
      </c>
      <c r="J624" s="4">
        <f t="shared" si="81"/>
        <v>491.90107141859295</v>
      </c>
      <c r="K624" s="4">
        <f t="shared" si="75"/>
        <v>110.58429733793287</v>
      </c>
      <c r="L624" s="42">
        <f>Pressure!Q624</f>
        <v>0.28876400905979477</v>
      </c>
      <c r="M624" s="10">
        <f t="shared" si="76"/>
        <v>0.23580598892612523</v>
      </c>
      <c r="N624" s="10">
        <f t="shared" si="82"/>
        <v>2.5992897854448858</v>
      </c>
    </row>
    <row r="625" spans="3:14">
      <c r="C625" s="4">
        <f>Pressure!AB625*1000000</f>
        <v>5062151.1388965501</v>
      </c>
      <c r="D625" s="78">
        <f>Pressure!I625</f>
        <v>8.1256230789298584E-5</v>
      </c>
      <c r="E625" s="40">
        <f>Pressure!H625</f>
        <v>81.256230789298584</v>
      </c>
      <c r="F625" s="10">
        <f t="shared" si="78"/>
        <v>4.5</v>
      </c>
      <c r="G625" s="4">
        <f t="shared" si="77"/>
        <v>214523.32633159123</v>
      </c>
      <c r="H625" s="42">
        <f t="shared" si="79"/>
        <v>8.0258289711670923</v>
      </c>
      <c r="I625" s="10">
        <f t="shared" si="80"/>
        <v>1.1957677853701392</v>
      </c>
      <c r="J625" s="4">
        <f t="shared" si="81"/>
        <v>491.85674304354632</v>
      </c>
      <c r="K625" s="4">
        <f t="shared" si="75"/>
        <v>110.57433187436409</v>
      </c>
      <c r="L625" s="42">
        <f>Pressure!Q625</f>
        <v>0.28924337718626153</v>
      </c>
      <c r="M625" s="10">
        <f t="shared" si="76"/>
        <v>0.23579107020787585</v>
      </c>
      <c r="N625" s="10">
        <f t="shared" si="82"/>
        <v>2.5992897854448858</v>
      </c>
    </row>
    <row r="626" spans="3:14">
      <c r="C626" s="4">
        <f>Pressure!AB626*1000000</f>
        <v>5061724.2516812338</v>
      </c>
      <c r="D626" s="78">
        <f>Pressure!I626</f>
        <v>8.1256230789298584E-5</v>
      </c>
      <c r="E626" s="40">
        <f>Pressure!H626</f>
        <v>81.256230789298584</v>
      </c>
      <c r="F626" s="10">
        <f t="shared" si="78"/>
        <v>4.5</v>
      </c>
      <c r="G626" s="4">
        <f t="shared" si="77"/>
        <v>214505.23574857911</v>
      </c>
      <c r="H626" s="42">
        <f t="shared" si="79"/>
        <v>8.0252997090777978</v>
      </c>
      <c r="I626" s="10">
        <f t="shared" si="80"/>
        <v>1.1957602133206091</v>
      </c>
      <c r="J626" s="4">
        <f t="shared" si="81"/>
        <v>491.81215079362613</v>
      </c>
      <c r="K626" s="4">
        <f t="shared" si="75"/>
        <v>110.56430708907561</v>
      </c>
      <c r="L626" s="42">
        <f>Pressure!Q626</f>
        <v>0.28972275813154413</v>
      </c>
      <c r="M626" s="10">
        <f t="shared" si="76"/>
        <v>0.23577606208637841</v>
      </c>
      <c r="N626" s="10">
        <f t="shared" si="82"/>
        <v>2.5992897854448858</v>
      </c>
    </row>
    <row r="627" spans="3:14">
      <c r="C627" s="4">
        <f>Pressure!AB627*1000000</f>
        <v>5061294.838524105</v>
      </c>
      <c r="D627" s="78">
        <f>Pressure!I627</f>
        <v>8.1256230789298584E-5</v>
      </c>
      <c r="E627" s="40">
        <f>Pressure!H627</f>
        <v>81.256230789298584</v>
      </c>
      <c r="F627" s="10">
        <f t="shared" si="78"/>
        <v>4.5</v>
      </c>
      <c r="G627" s="4">
        <f t="shared" si="77"/>
        <v>214487.03812146166</v>
      </c>
      <c r="H627" s="42">
        <f t="shared" si="79"/>
        <v>8.0247673073111105</v>
      </c>
      <c r="I627" s="10">
        <f t="shared" si="80"/>
        <v>1.1957525951777068</v>
      </c>
      <c r="J627" s="4">
        <f t="shared" si="81"/>
        <v>491.76729468612353</v>
      </c>
      <c r="K627" s="4">
        <f t="shared" si="75"/>
        <v>110.55422298595467</v>
      </c>
      <c r="L627" s="42">
        <f>Pressure!Q627</f>
        <v>0.29020215197337967</v>
      </c>
      <c r="M627" s="10">
        <f t="shared" si="76"/>
        <v>0.23576096455950379</v>
      </c>
      <c r="N627" s="10">
        <f t="shared" si="82"/>
        <v>2.5992897854448858</v>
      </c>
    </row>
    <row r="628" spans="3:14">
      <c r="C628" s="4">
        <f>Pressure!AB628*1000000</f>
        <v>5060862.8995916629</v>
      </c>
      <c r="D628" s="78">
        <f>Pressure!I628</f>
        <v>8.1256230789298584E-5</v>
      </c>
      <c r="E628" s="40">
        <f>Pressure!H628</f>
        <v>81.256230789298584</v>
      </c>
      <c r="F628" s="10">
        <f t="shared" si="78"/>
        <v>4.5</v>
      </c>
      <c r="G628" s="4">
        <f t="shared" si="77"/>
        <v>214468.73345729476</v>
      </c>
      <c r="H628" s="42">
        <f t="shared" si="79"/>
        <v>8.0242317659315479</v>
      </c>
      <c r="I628" s="10">
        <f t="shared" si="80"/>
        <v>1.1957449309212471</v>
      </c>
      <c r="J628" s="4">
        <f t="shared" si="81"/>
        <v>491.72217473843085</v>
      </c>
      <c r="K628" s="4">
        <f t="shared" si="75"/>
        <v>110.54407956891122</v>
      </c>
      <c r="L628" s="42">
        <f>Pressure!Q628</f>
        <v>0.29068155878952606</v>
      </c>
      <c r="M628" s="10">
        <f t="shared" si="76"/>
        <v>0.23574577762516313</v>
      </c>
      <c r="N628" s="10">
        <f t="shared" si="82"/>
        <v>2.5992897854448858</v>
      </c>
    </row>
    <row r="629" spans="3:14">
      <c r="C629" s="4">
        <f>Pressure!AB629*1000000</f>
        <v>5060428.4350514216</v>
      </c>
      <c r="D629" s="78">
        <f>Pressure!I629</f>
        <v>8.1256230789298584E-5</v>
      </c>
      <c r="E629" s="40">
        <f>Pressure!H629</f>
        <v>81.256230789298584</v>
      </c>
      <c r="F629" s="10">
        <f t="shared" si="78"/>
        <v>4.5</v>
      </c>
      <c r="G629" s="4">
        <f t="shared" si="77"/>
        <v>214450.32176317732</v>
      </c>
      <c r="H629" s="42">
        <f t="shared" si="79"/>
        <v>8.0236930850040231</v>
      </c>
      <c r="I629" s="10">
        <f t="shared" si="80"/>
        <v>1.1957372205309185</v>
      </c>
      <c r="J629" s="4">
        <f t="shared" si="81"/>
        <v>491.67679096804648</v>
      </c>
      <c r="K629" s="4">
        <f t="shared" si="75"/>
        <v>110.53387684187908</v>
      </c>
      <c r="L629" s="42">
        <f>Pressure!Q629</f>
        <v>0.29116097865776197</v>
      </c>
      <c r="M629" s="10">
        <f t="shared" si="76"/>
        <v>0.23573050128116407</v>
      </c>
      <c r="N629" s="10">
        <f t="shared" si="82"/>
        <v>2.5992897854448858</v>
      </c>
    </row>
    <row r="630" spans="3:14">
      <c r="C630" s="4">
        <f>Pressure!AB630*1000000</f>
        <v>5059991.4450720381</v>
      </c>
      <c r="D630" s="78">
        <f>Pressure!I630</f>
        <v>8.1256230789298584E-5</v>
      </c>
      <c r="E630" s="40">
        <f>Pressure!H630</f>
        <v>81.256230789298584</v>
      </c>
      <c r="F630" s="10">
        <f t="shared" si="78"/>
        <v>4.5</v>
      </c>
      <c r="G630" s="4">
        <f t="shared" si="77"/>
        <v>214431.80304625662</v>
      </c>
      <c r="H630" s="42">
        <f t="shared" si="79"/>
        <v>8.0231512645940306</v>
      </c>
      <c r="I630" s="10">
        <f t="shared" si="80"/>
        <v>1.1957294639862859</v>
      </c>
      <c r="J630" s="4">
        <f t="shared" si="81"/>
        <v>491.63114339258823</v>
      </c>
      <c r="K630" s="4">
        <f t="shared" si="75"/>
        <v>110.52361480881891</v>
      </c>
      <c r="L630" s="42">
        <f>Pressure!Q630</f>
        <v>0.29164041165588722</v>
      </c>
      <c r="M630" s="10">
        <f t="shared" si="76"/>
        <v>0.2357151355254333</v>
      </c>
      <c r="N630" s="10">
        <f t="shared" si="82"/>
        <v>2.5992897854448858</v>
      </c>
    </row>
    <row r="631" spans="3:14">
      <c r="C631" s="4">
        <f>Pressure!AB631*1000000</f>
        <v>5059551.9298234237</v>
      </c>
      <c r="D631" s="78">
        <f>Pressure!I631</f>
        <v>8.1256230789298584E-5</v>
      </c>
      <c r="E631" s="40">
        <f>Pressure!H631</f>
        <v>81.256230789298584</v>
      </c>
      <c r="F631" s="10">
        <f t="shared" si="78"/>
        <v>4.5</v>
      </c>
      <c r="G631" s="4">
        <f t="shared" si="77"/>
        <v>214413.17731373321</v>
      </c>
      <c r="H631" s="42">
        <f t="shared" si="79"/>
        <v>8.0226063047677698</v>
      </c>
      <c r="I631" s="10">
        <f t="shared" si="80"/>
        <v>1.1957216612667922</v>
      </c>
      <c r="J631" s="4">
        <f t="shared" si="81"/>
        <v>491.58523202980484</v>
      </c>
      <c r="K631" s="4">
        <f t="shared" si="75"/>
        <v>110.51329347372079</v>
      </c>
      <c r="L631" s="42">
        <f>Pressure!Q631</f>
        <v>0.29211985786172262</v>
      </c>
      <c r="M631" s="10">
        <f t="shared" si="76"/>
        <v>0.23569968035574967</v>
      </c>
      <c r="N631" s="10">
        <f t="shared" si="82"/>
        <v>2.5992897854448858</v>
      </c>
    </row>
    <row r="632" spans="3:14">
      <c r="C632" s="4">
        <f>Pressure!AB632*1000000</f>
        <v>5059109.8894762555</v>
      </c>
      <c r="D632" s="78">
        <f>Pressure!I632</f>
        <v>8.1256230789298584E-5</v>
      </c>
      <c r="E632" s="40">
        <f>Pressure!H632</f>
        <v>81.256230789298584</v>
      </c>
      <c r="F632" s="10">
        <f t="shared" si="78"/>
        <v>4.5</v>
      </c>
      <c r="G632" s="4">
        <f t="shared" si="77"/>
        <v>214394.44457283997</v>
      </c>
      <c r="H632" s="42">
        <f t="shared" si="79"/>
        <v>8.0220582055915397</v>
      </c>
      <c r="I632" s="10">
        <f t="shared" si="80"/>
        <v>1.1957138123517497</v>
      </c>
      <c r="J632" s="4">
        <f t="shared" si="81"/>
        <v>491.5390568975252</v>
      </c>
      <c r="K632" s="4">
        <f t="shared" si="75"/>
        <v>110.50291284059287</v>
      </c>
      <c r="L632" s="42">
        <f>Pressure!Q632</f>
        <v>0.29259931735311034</v>
      </c>
      <c r="M632" s="10">
        <f t="shared" si="76"/>
        <v>0.2356841357700076</v>
      </c>
      <c r="N632" s="10">
        <f t="shared" si="82"/>
        <v>2.5992897854448858</v>
      </c>
    </row>
    <row r="633" spans="3:14">
      <c r="C633" s="4">
        <f>Pressure!AB633*1000000</f>
        <v>5058665.3242025413</v>
      </c>
      <c r="D633" s="78">
        <f>Pressure!I633</f>
        <v>8.1256230789298584E-5</v>
      </c>
      <c r="E633" s="40">
        <f>Pressure!H633</f>
        <v>81.256230789298584</v>
      </c>
      <c r="F633" s="10">
        <f t="shared" si="78"/>
        <v>4.5</v>
      </c>
      <c r="G633" s="4">
        <f t="shared" si="77"/>
        <v>214375.60483086627</v>
      </c>
      <c r="H633" s="42">
        <f t="shared" si="79"/>
        <v>8.0215069671324457</v>
      </c>
      <c r="I633" s="10">
        <f t="shared" si="80"/>
        <v>1.1957059172203492</v>
      </c>
      <c r="J633" s="4">
        <f t="shared" si="81"/>
        <v>491.49261801371682</v>
      </c>
      <c r="K633" s="4">
        <f t="shared" si="75"/>
        <v>110.4924729134744</v>
      </c>
      <c r="L633" s="42">
        <f>Pressure!Q633</f>
        <v>0.29307879020791383</v>
      </c>
      <c r="M633" s="10">
        <f t="shared" si="76"/>
        <v>0.23566850176597307</v>
      </c>
      <c r="N633" s="10">
        <f t="shared" si="82"/>
        <v>2.5992897854448858</v>
      </c>
    </row>
    <row r="634" spans="3:14">
      <c r="C634" s="4">
        <f>Pressure!AB634*1000000</f>
        <v>5058218.2341752723</v>
      </c>
      <c r="D634" s="78">
        <f>Pressure!I634</f>
        <v>8.1256230789298584E-5</v>
      </c>
      <c r="E634" s="40">
        <f>Pressure!H634</f>
        <v>81.256230789298584</v>
      </c>
      <c r="F634" s="10">
        <f t="shared" si="78"/>
        <v>4.5</v>
      </c>
      <c r="G634" s="4">
        <f t="shared" si="77"/>
        <v>214356.6580951431</v>
      </c>
      <c r="H634" s="42">
        <f t="shared" si="79"/>
        <v>8.0209525894579574</v>
      </c>
      <c r="I634" s="10">
        <f t="shared" si="80"/>
        <v>1.195697975851655</v>
      </c>
      <c r="J634" s="4">
        <f t="shared" si="81"/>
        <v>491.44591539645046</v>
      </c>
      <c r="K634" s="4">
        <f t="shared" si="75"/>
        <v>110.48197369642787</v>
      </c>
      <c r="L634" s="42">
        <f>Pressure!Q634</f>
        <v>0.29355827650401811</v>
      </c>
      <c r="M634" s="10">
        <f t="shared" si="76"/>
        <v>0.23565277834150769</v>
      </c>
      <c r="N634" s="10">
        <f t="shared" si="82"/>
        <v>2.5992897854448858</v>
      </c>
    </row>
    <row r="635" spans="3:14">
      <c r="C635" s="4">
        <f>Pressure!AB635*1000000</f>
        <v>5057768.6195685547</v>
      </c>
      <c r="D635" s="78">
        <f>Pressure!I635</f>
        <v>8.1256230789298584E-5</v>
      </c>
      <c r="E635" s="40">
        <f>Pressure!H635</f>
        <v>81.256230789298584</v>
      </c>
      <c r="F635" s="10">
        <f t="shared" si="78"/>
        <v>4.5</v>
      </c>
      <c r="G635" s="4">
        <f t="shared" si="77"/>
        <v>214337.6043730487</v>
      </c>
      <c r="H635" s="42">
        <f t="shared" si="79"/>
        <v>8.0203950726360844</v>
      </c>
      <c r="I635" s="10">
        <f t="shared" si="80"/>
        <v>1.1956899882246064</v>
      </c>
      <c r="J635" s="4">
        <f t="shared" si="81"/>
        <v>491.39894906391299</v>
      </c>
      <c r="K635" s="4">
        <f t="shared" si="75"/>
        <v>110.47141519354189</v>
      </c>
      <c r="L635" s="42">
        <f>Pressure!Q635</f>
        <v>0.29403777631932987</v>
      </c>
      <c r="M635" s="10">
        <f t="shared" si="76"/>
        <v>0.2356369654944265</v>
      </c>
      <c r="N635" s="10">
        <f t="shared" si="82"/>
        <v>2.5992897854448858</v>
      </c>
    </row>
    <row r="636" spans="3:14">
      <c r="C636" s="4">
        <f>Pressure!AB636*1000000</f>
        <v>5057316.4805575525</v>
      </c>
      <c r="D636" s="78">
        <f>Pressure!I636</f>
        <v>8.1256230789298584E-5</v>
      </c>
      <c r="E636" s="40">
        <f>Pressure!H636</f>
        <v>81.256230789298584</v>
      </c>
      <c r="F636" s="10">
        <f t="shared" si="78"/>
        <v>4.5</v>
      </c>
      <c r="G636" s="4">
        <f t="shared" si="77"/>
        <v>214318.44367200619</v>
      </c>
      <c r="H636" s="42">
        <f t="shared" si="79"/>
        <v>8.0198344167353</v>
      </c>
      <c r="I636" s="10">
        <f t="shared" si="80"/>
        <v>1.1956819543180159</v>
      </c>
      <c r="J636" s="4">
        <f t="shared" si="81"/>
        <v>491.35171903440187</v>
      </c>
      <c r="K636" s="4">
        <f t="shared" si="75"/>
        <v>110.46079740892988</v>
      </c>
      <c r="L636" s="42">
        <f>Pressure!Q636</f>
        <v>0.29451728973177743</v>
      </c>
      <c r="M636" s="10">
        <f t="shared" si="76"/>
        <v>0.23562106322247273</v>
      </c>
      <c r="N636" s="10">
        <f t="shared" si="82"/>
        <v>2.5992897854448858</v>
      </c>
    </row>
    <row r="637" spans="3:14">
      <c r="C637" s="4">
        <f>Pressure!AB637*1000000</f>
        <v>5056861.8173186313</v>
      </c>
      <c r="D637" s="78">
        <f>Pressure!I637</f>
        <v>8.1256230789298584E-5</v>
      </c>
      <c r="E637" s="40">
        <f>Pressure!H637</f>
        <v>81.256230789298584</v>
      </c>
      <c r="F637" s="10">
        <f t="shared" si="78"/>
        <v>4.5</v>
      </c>
      <c r="G637" s="4">
        <f t="shared" si="77"/>
        <v>214299.17599948953</v>
      </c>
      <c r="H637" s="42">
        <f t="shared" si="79"/>
        <v>8.0192706218247132</v>
      </c>
      <c r="I637" s="10">
        <f t="shared" si="80"/>
        <v>1.1956738741105732</v>
      </c>
      <c r="J637" s="4">
        <f t="shared" si="81"/>
        <v>491.30422532634009</v>
      </c>
      <c r="K637" s="4">
        <f t="shared" si="75"/>
        <v>110.45012034673353</v>
      </c>
      <c r="L637" s="42">
        <f>Pressure!Q637</f>
        <v>0.29499681681931111</v>
      </c>
      <c r="M637" s="10">
        <f t="shared" si="76"/>
        <v>0.23560507152348328</v>
      </c>
      <c r="N637" s="10">
        <f t="shared" si="82"/>
        <v>2.5992897854448858</v>
      </c>
    </row>
    <row r="638" spans="3:14">
      <c r="C638" s="4">
        <f>Pressure!AB638*1000000</f>
        <v>5056404.6300290618</v>
      </c>
      <c r="D638" s="78">
        <f>Pressure!I638</f>
        <v>8.1256230789298584E-5</v>
      </c>
      <c r="E638" s="40">
        <f>Pressure!H638</f>
        <v>81.256230789298584</v>
      </c>
      <c r="F638" s="10">
        <f t="shared" si="78"/>
        <v>4.5</v>
      </c>
      <c r="G638" s="4">
        <f t="shared" si="77"/>
        <v>214279.80136301109</v>
      </c>
      <c r="H638" s="42">
        <f t="shared" si="79"/>
        <v>8.0187036879737086</v>
      </c>
      <c r="I638" s="10">
        <f t="shared" si="80"/>
        <v>1.1956657475808381</v>
      </c>
      <c r="J638" s="4">
        <f t="shared" si="81"/>
        <v>491.2564679582452</v>
      </c>
      <c r="K638" s="4">
        <f t="shared" si="75"/>
        <v>110.43938401111578</v>
      </c>
      <c r="L638" s="42">
        <f>Pressure!Q638</f>
        <v>0.29547635765990321</v>
      </c>
      <c r="M638" s="10">
        <f t="shared" si="76"/>
        <v>0.23558899039522155</v>
      </c>
      <c r="N638" s="10">
        <f t="shared" si="82"/>
        <v>2.5992897854448858</v>
      </c>
    </row>
    <row r="639" spans="3:14">
      <c r="C639" s="4">
        <f>Pressure!AB639*1000000</f>
        <v>5055944.9188673422</v>
      </c>
      <c r="D639" s="78">
        <f>Pressure!I639</f>
        <v>8.1256230789298584E-5</v>
      </c>
      <c r="E639" s="40">
        <f>Pressure!H639</f>
        <v>81.256230789298584</v>
      </c>
      <c r="F639" s="10">
        <f t="shared" si="78"/>
        <v>4.5</v>
      </c>
      <c r="G639" s="4">
        <f t="shared" si="77"/>
        <v>214260.31977013528</v>
      </c>
      <c r="H639" s="42">
        <f t="shared" si="79"/>
        <v>8.0181336152523528</v>
      </c>
      <c r="I639" s="10">
        <f t="shared" si="80"/>
        <v>1.1956575747072475</v>
      </c>
      <c r="J639" s="4">
        <f t="shared" si="81"/>
        <v>491.20844694876303</v>
      </c>
      <c r="K639" s="4">
        <f t="shared" si="75"/>
        <v>110.42858840626839</v>
      </c>
      <c r="L639" s="42">
        <f>Pressure!Q639</f>
        <v>0.29595591233154817</v>
      </c>
      <c r="M639" s="10">
        <f t="shared" si="76"/>
        <v>0.23557281983545952</v>
      </c>
      <c r="N639" s="10">
        <f t="shared" si="82"/>
        <v>2.5992897854448858</v>
      </c>
    </row>
    <row r="640" spans="3:14">
      <c r="C640" s="4">
        <f>Pressure!AB640*1000000</f>
        <v>5055482.6840129038</v>
      </c>
      <c r="D640" s="78">
        <f>Pressure!I640</f>
        <v>8.1256230789298584E-5</v>
      </c>
      <c r="E640" s="40">
        <f>Pressure!H640</f>
        <v>81.256230789298584</v>
      </c>
      <c r="F640" s="10">
        <f t="shared" si="78"/>
        <v>4.5</v>
      </c>
      <c r="G640" s="4">
        <f t="shared" si="77"/>
        <v>214240.731228466</v>
      </c>
      <c r="H640" s="42">
        <f t="shared" si="79"/>
        <v>8.0175604037310091</v>
      </c>
      <c r="I640" s="10">
        <f t="shared" si="80"/>
        <v>1.1956493554681091</v>
      </c>
      <c r="J640" s="4">
        <f t="shared" si="81"/>
        <v>491.16016231663679</v>
      </c>
      <c r="K640" s="4">
        <f t="shared" si="75"/>
        <v>110.41773353640501</v>
      </c>
      <c r="L640" s="42">
        <f>Pressure!Q640</f>
        <v>0.29643548091226268</v>
      </c>
      <c r="M640" s="10">
        <f t="shared" si="76"/>
        <v>0.23555655984195123</v>
      </c>
      <c r="N640" s="10">
        <f t="shared" si="82"/>
        <v>2.5992897854448858</v>
      </c>
    </row>
    <row r="641" spans="3:14">
      <c r="C641" s="4">
        <f>Pressure!AB641*1000000</f>
        <v>5055017.9256465128</v>
      </c>
      <c r="D641" s="78">
        <f>Pressure!I641</f>
        <v>8.1256230789298584E-5</v>
      </c>
      <c r="E641" s="40">
        <f>Pressure!H641</f>
        <v>81.256230789298584</v>
      </c>
      <c r="F641" s="10">
        <f t="shared" si="78"/>
        <v>4.5</v>
      </c>
      <c r="G641" s="4">
        <f t="shared" si="77"/>
        <v>214221.03574566371</v>
      </c>
      <c r="H641" s="42">
        <f t="shared" si="79"/>
        <v>8.0169840534808472</v>
      </c>
      <c r="I641" s="10">
        <f t="shared" si="80"/>
        <v>1.1956410898416086</v>
      </c>
      <c r="J641" s="4">
        <f t="shared" si="81"/>
        <v>491.11161408074901</v>
      </c>
      <c r="K641" s="4">
        <f t="shared" si="75"/>
        <v>110.40681940577065</v>
      </c>
      <c r="L641" s="42">
        <f>Pressure!Q641</f>
        <v>0.29691506348008584</v>
      </c>
      <c r="M641" s="10">
        <f t="shared" si="76"/>
        <v>0.2355402104124355</v>
      </c>
      <c r="N641" s="10">
        <f t="shared" si="82"/>
        <v>2.5992897854448858</v>
      </c>
    </row>
    <row r="642" spans="3:14">
      <c r="C642" s="4">
        <f>Pressure!AB642*1000000</f>
        <v>5054550.6439498151</v>
      </c>
      <c r="D642" s="78">
        <f>Pressure!I642</f>
        <v>8.1256230789298584E-5</v>
      </c>
      <c r="E642" s="40">
        <f>Pressure!H642</f>
        <v>81.256230789298584</v>
      </c>
      <c r="F642" s="10">
        <f t="shared" si="78"/>
        <v>4.5</v>
      </c>
      <c r="G642" s="4">
        <f t="shared" si="77"/>
        <v>214201.23332942624</v>
      </c>
      <c r="H642" s="42">
        <f t="shared" si="79"/>
        <v>8.0164045645732855</v>
      </c>
      <c r="I642" s="10">
        <f t="shared" si="80"/>
        <v>1.1956327778058018</v>
      </c>
      <c r="J642" s="4">
        <f t="shared" si="81"/>
        <v>491.06280226007448</v>
      </c>
      <c r="K642" s="4">
        <f t="shared" si="75"/>
        <v>110.39584601863102</v>
      </c>
      <c r="L642" s="42">
        <f>Pressure!Q642</f>
        <v>0.29739466011307919</v>
      </c>
      <c r="M642" s="10">
        <f t="shared" si="76"/>
        <v>0.2355237715446343</v>
      </c>
      <c r="N642" s="10">
        <f t="shared" si="82"/>
        <v>2.5992897854448858</v>
      </c>
    </row>
    <row r="643" spans="3:14">
      <c r="C643" s="4">
        <f>Pressure!AB643*1000000</f>
        <v>5054080.8391057197</v>
      </c>
      <c r="D643" s="78">
        <f>Pressure!I643</f>
        <v>8.1256230789298584E-5</v>
      </c>
      <c r="E643" s="40">
        <f>Pressure!H643</f>
        <v>81.256230789298584</v>
      </c>
      <c r="F643" s="10">
        <f t="shared" si="78"/>
        <v>4.5</v>
      </c>
      <c r="G643" s="4">
        <f t="shared" si="77"/>
        <v>214181.32398750485</v>
      </c>
      <c r="H643" s="42">
        <f t="shared" si="79"/>
        <v>8.0158219370804549</v>
      </c>
      <c r="I643" s="10">
        <f t="shared" si="80"/>
        <v>1.1956244193386207</v>
      </c>
      <c r="J643" s="4">
        <f t="shared" si="81"/>
        <v>491.01372687371946</v>
      </c>
      <c r="K643" s="4">
        <f t="shared" si="75"/>
        <v>110.38481337928138</v>
      </c>
      <c r="L643" s="42">
        <f>Pressure!Q643</f>
        <v>0.29787427088932705</v>
      </c>
      <c r="M643" s="10">
        <f t="shared" si="76"/>
        <v>0.23550724323633296</v>
      </c>
      <c r="N643" s="10">
        <f t="shared" si="82"/>
        <v>2.5992897854448858</v>
      </c>
    </row>
    <row r="644" spans="3:14">
      <c r="C644" s="4">
        <f>Pressure!AB644*1000000</f>
        <v>5053608.5112980455</v>
      </c>
      <c r="D644" s="78">
        <f>Pressure!I644</f>
        <v>8.1256230789298584E-5</v>
      </c>
      <c r="E644" s="40">
        <f>Pressure!H644</f>
        <v>81.256230789298584</v>
      </c>
      <c r="F644" s="10">
        <f t="shared" si="78"/>
        <v>4.5</v>
      </c>
      <c r="G644" s="4">
        <f t="shared" si="77"/>
        <v>214161.30772768942</v>
      </c>
      <c r="H644" s="42">
        <f t="shared" si="79"/>
        <v>8.0152361710747648</v>
      </c>
      <c r="I644" s="10">
        <f t="shared" si="80"/>
        <v>1.195616014417868</v>
      </c>
      <c r="J644" s="4">
        <f t="shared" si="81"/>
        <v>490.96438794088573</v>
      </c>
      <c r="K644" s="4">
        <f t="shared" si="75"/>
        <v>110.37372149203851</v>
      </c>
      <c r="L644" s="42">
        <f>Pressure!Q644</f>
        <v>0.29835389588693639</v>
      </c>
      <c r="M644" s="10">
        <f t="shared" si="76"/>
        <v>0.23549062548518976</v>
      </c>
      <c r="N644" s="10">
        <f t="shared" si="82"/>
        <v>2.5992897854448858</v>
      </c>
    </row>
    <row r="645" spans="3:14">
      <c r="C645" s="4">
        <f>Pressure!AB645*1000000</f>
        <v>5053133.6607117793</v>
      </c>
      <c r="D645" s="78">
        <f>Pressure!I645</f>
        <v>8.1256230789298584E-5</v>
      </c>
      <c r="E645" s="40">
        <f>Pressure!H645</f>
        <v>81.256230789298584</v>
      </c>
      <c r="F645" s="10">
        <f t="shared" si="78"/>
        <v>4.5</v>
      </c>
      <c r="G645" s="4">
        <f t="shared" si="77"/>
        <v>214141.18455781927</v>
      </c>
      <c r="H645" s="42">
        <f t="shared" si="79"/>
        <v>8.0146472666292272</v>
      </c>
      <c r="I645" s="10">
        <f t="shared" si="80"/>
        <v>1.1956075630212204</v>
      </c>
      <c r="J645" s="4">
        <f t="shared" si="81"/>
        <v>490.91478548089663</v>
      </c>
      <c r="K645" s="4">
        <f t="shared" si="75"/>
        <v>110.36257036124648</v>
      </c>
      <c r="L645" s="42">
        <f>Pressure!Q645</f>
        <v>0.29883353518403721</v>
      </c>
      <c r="M645" s="10">
        <f t="shared" si="76"/>
        <v>0.23547391828897896</v>
      </c>
      <c r="N645" s="10">
        <f t="shared" si="82"/>
        <v>2.5992897854448858</v>
      </c>
    </row>
    <row r="646" spans="3:14">
      <c r="C646" s="4">
        <f>Pressure!AB646*1000000</f>
        <v>5052656.2875329601</v>
      </c>
      <c r="D646" s="78">
        <f>Pressure!I646</f>
        <v>8.1256230789298584E-5</v>
      </c>
      <c r="E646" s="40">
        <f>Pressure!H646</f>
        <v>81.256230789298584</v>
      </c>
      <c r="F646" s="10">
        <f t="shared" si="78"/>
        <v>4.5</v>
      </c>
      <c r="G646" s="4">
        <f t="shared" si="77"/>
        <v>214120.95448577838</v>
      </c>
      <c r="H646" s="42">
        <f t="shared" si="79"/>
        <v>8.0140552238173033</v>
      </c>
      <c r="I646" s="10">
        <f t="shared" si="80"/>
        <v>1.1955990651262276</v>
      </c>
      <c r="J646" s="4">
        <f t="shared" si="81"/>
        <v>490.86491951318584</v>
      </c>
      <c r="K646" s="4">
        <f t="shared" si="75"/>
        <v>110.35135999127419</v>
      </c>
      <c r="L646" s="42">
        <f>Pressure!Q646</f>
        <v>0.29931318885878239</v>
      </c>
      <c r="M646" s="10">
        <f t="shared" si="76"/>
        <v>0.23545712164532176</v>
      </c>
      <c r="N646" s="10">
        <f t="shared" si="82"/>
        <v>2.5992897854448858</v>
      </c>
    </row>
    <row r="647" spans="3:14">
      <c r="C647" s="4">
        <f>Pressure!AB647*1000000</f>
        <v>5052176.3919488182</v>
      </c>
      <c r="D647" s="78">
        <f>Pressure!I647</f>
        <v>8.1256230789298584E-5</v>
      </c>
      <c r="E647" s="40">
        <f>Pressure!H647</f>
        <v>81.256230789298584</v>
      </c>
      <c r="F647" s="10">
        <f t="shared" si="78"/>
        <v>4.5</v>
      </c>
      <c r="G647" s="4">
        <f t="shared" si="77"/>
        <v>214100.61751950116</v>
      </c>
      <c r="H647" s="42">
        <f t="shared" si="79"/>
        <v>8.013460042713076</v>
      </c>
      <c r="I647" s="10">
        <f t="shared" si="80"/>
        <v>1.195590520710313</v>
      </c>
      <c r="J647" s="4">
        <f t="shared" si="81"/>
        <v>490.81479005731109</v>
      </c>
      <c r="K647" s="4">
        <f t="shared" si="75"/>
        <v>110.34009038651838</v>
      </c>
      <c r="L647" s="42">
        <f>Pressure!Q647</f>
        <v>0.2997928569893481</v>
      </c>
      <c r="M647" s="10">
        <f t="shared" si="76"/>
        <v>0.23544023555198645</v>
      </c>
      <c r="N647" s="10">
        <f t="shared" si="82"/>
        <v>2.5992897854448858</v>
      </c>
    </row>
    <row r="648" spans="3:14">
      <c r="C648" s="4">
        <f>Pressure!AB648*1000000</f>
        <v>5051693.9741476206</v>
      </c>
      <c r="D648" s="78">
        <f>Pressure!I648</f>
        <v>8.1256230789298584E-5</v>
      </c>
      <c r="E648" s="40">
        <f>Pressure!H648</f>
        <v>81.256230789298584</v>
      </c>
      <c r="F648" s="10">
        <f t="shared" si="78"/>
        <v>4.5</v>
      </c>
      <c r="G648" s="4">
        <f t="shared" si="77"/>
        <v>214080.17366696597</v>
      </c>
      <c r="H648" s="42">
        <f t="shared" si="79"/>
        <v>8.012861723391083</v>
      </c>
      <c r="I648" s="10">
        <f t="shared" si="80"/>
        <v>1.195581929750773</v>
      </c>
      <c r="J648" s="4">
        <f t="shared" si="81"/>
        <v>490.76439713293871</v>
      </c>
      <c r="K648" s="4">
        <f t="shared" si="75"/>
        <v>110.32876155140028</v>
      </c>
      <c r="L648" s="42">
        <f>Pressure!Q648</f>
        <v>0.30027253965393369</v>
      </c>
      <c r="M648" s="10">
        <f t="shared" si="76"/>
        <v>0.23542326000658834</v>
      </c>
      <c r="N648" s="10">
        <f t="shared" si="82"/>
        <v>2.5992897854448858</v>
      </c>
    </row>
    <row r="649" spans="3:14">
      <c r="C649" s="4">
        <f>Pressure!AB649*1000000</f>
        <v>5051209.0343187023</v>
      </c>
      <c r="D649" s="78">
        <f>Pressure!I649</f>
        <v>8.1256230789298584E-5</v>
      </c>
      <c r="E649" s="40">
        <f>Pressure!H649</f>
        <v>81.256230789298584</v>
      </c>
      <c r="F649" s="10">
        <f t="shared" si="78"/>
        <v>4.5</v>
      </c>
      <c r="G649" s="4">
        <f t="shared" si="77"/>
        <v>214059.62293619642</v>
      </c>
      <c r="H649" s="42">
        <f t="shared" si="79"/>
        <v>8.0122602659263116</v>
      </c>
      <c r="I649" s="10">
        <f t="shared" si="80"/>
        <v>1.1955732922247753</v>
      </c>
      <c r="J649" s="4">
        <f t="shared" si="81"/>
        <v>490.71374075984636</v>
      </c>
      <c r="K649" s="4">
        <f t="shared" si="75"/>
        <v>110.31737349036608</v>
      </c>
      <c r="L649" s="42">
        <f>Pressure!Q649</f>
        <v>0.30075223693076197</v>
      </c>
      <c r="M649" s="10">
        <f t="shared" si="76"/>
        <v>0.23540619500683185</v>
      </c>
      <c r="N649" s="10">
        <f t="shared" si="82"/>
        <v>2.5992897854448858</v>
      </c>
    </row>
    <row r="650" spans="3:14">
      <c r="C650" s="4">
        <f>Pressure!AB650*1000000</f>
        <v>5050721.5726524806</v>
      </c>
      <c r="D650" s="78">
        <f>Pressure!I650</f>
        <v>8.1256230789298584E-5</v>
      </c>
      <c r="E650" s="40">
        <f>Pressure!H650</f>
        <v>81.256230789298584</v>
      </c>
      <c r="F650" s="10">
        <f t="shared" si="78"/>
        <v>4.5</v>
      </c>
      <c r="G650" s="4">
        <f t="shared" si="77"/>
        <v>214038.96533526201</v>
      </c>
      <c r="H650" s="42">
        <f t="shared" si="79"/>
        <v>8.0116556703942567</v>
      </c>
      <c r="I650" s="10">
        <f t="shared" si="80"/>
        <v>1.1955646081093603</v>
      </c>
      <c r="J650" s="4">
        <f t="shared" si="81"/>
        <v>490.66282095792491</v>
      </c>
      <c r="K650" s="4">
        <f t="shared" si="75"/>
        <v>110.30592620788744</v>
      </c>
      <c r="L650" s="42">
        <f>Pressure!Q650</f>
        <v>0.3012319488980793</v>
      </c>
      <c r="M650" s="10">
        <f t="shared" si="76"/>
        <v>0.23538904055037513</v>
      </c>
      <c r="N650" s="10">
        <f t="shared" si="82"/>
        <v>2.5992897854448858</v>
      </c>
    </row>
    <row r="651" spans="3:14">
      <c r="C651" s="4">
        <f>Pressure!AB651*1000000</f>
        <v>5050231.589340548</v>
      </c>
      <c r="D651" s="78">
        <f>Pressure!I651</f>
        <v>8.1256230789298584E-5</v>
      </c>
      <c r="E651" s="40">
        <f>Pressure!H651</f>
        <v>81.256230789298584</v>
      </c>
      <c r="F651" s="10">
        <f t="shared" si="78"/>
        <v>4.5</v>
      </c>
      <c r="G651" s="4">
        <f t="shared" si="77"/>
        <v>214018.200872282</v>
      </c>
      <c r="H651" s="42">
        <f t="shared" si="79"/>
        <v>8.0110479368710141</v>
      </c>
      <c r="I651" s="10">
        <f t="shared" si="80"/>
        <v>1.1955558773814421</v>
      </c>
      <c r="J651" s="4">
        <f t="shared" si="81"/>
        <v>490.61163774718801</v>
      </c>
      <c r="K651" s="4">
        <f t="shared" si="75"/>
        <v>110.29441970846365</v>
      </c>
      <c r="L651" s="42">
        <f>Pressure!Q651</f>
        <v>0.30171167563415563</v>
      </c>
      <c r="M651" s="10">
        <f t="shared" si="76"/>
        <v>0.23537179663483301</v>
      </c>
      <c r="N651" s="10">
        <f t="shared" si="82"/>
        <v>2.5992897854448858</v>
      </c>
    </row>
    <row r="652" spans="3:14">
      <c r="C652" s="4">
        <f>Pressure!AB652*1000000</f>
        <v>5049739.0845755069</v>
      </c>
      <c r="D652" s="78">
        <f>Pressure!I652</f>
        <v>8.1256230789298584E-5</v>
      </c>
      <c r="E652" s="40">
        <f>Pressure!H652</f>
        <v>81.256230789298584</v>
      </c>
      <c r="F652" s="10">
        <f t="shared" si="78"/>
        <v>4.5</v>
      </c>
      <c r="G652" s="4">
        <f t="shared" si="77"/>
        <v>213997.32955541852</v>
      </c>
      <c r="H652" s="42">
        <f t="shared" si="79"/>
        <v>8.0104370654330808</v>
      </c>
      <c r="I652" s="10">
        <f t="shared" si="80"/>
        <v>1.1955471000178055</v>
      </c>
      <c r="J652" s="4">
        <f t="shared" si="81"/>
        <v>490.56019114775455</v>
      </c>
      <c r="K652" s="4">
        <f t="shared" si="75"/>
        <v>110.28285399661763</v>
      </c>
      <c r="L652" s="42">
        <f>Pressure!Q652</f>
        <v>0.30219141721728482</v>
      </c>
      <c r="M652" s="10">
        <f t="shared" si="76"/>
        <v>0.23535446325791104</v>
      </c>
      <c r="N652" s="10">
        <f t="shared" si="82"/>
        <v>2.5992897854448858</v>
      </c>
    </row>
    <row r="653" spans="3:14">
      <c r="C653" s="4">
        <f>Pressure!AB653*1000000</f>
        <v>5049244.0585510246</v>
      </c>
      <c r="D653" s="78">
        <f>Pressure!I653</f>
        <v>8.1256230789298584E-5</v>
      </c>
      <c r="E653" s="40">
        <f>Pressure!H653</f>
        <v>81.256230789298584</v>
      </c>
      <c r="F653" s="10">
        <f t="shared" si="78"/>
        <v>4.5</v>
      </c>
      <c r="G653" s="4">
        <f t="shared" si="77"/>
        <v>213976.35139287874</v>
      </c>
      <c r="H653" s="42">
        <f t="shared" si="79"/>
        <v>8.0098230561574262</v>
      </c>
      <c r="I653" s="10">
        <f t="shared" si="80"/>
        <v>1.1955382759951072</v>
      </c>
      <c r="J653" s="4">
        <f t="shared" si="81"/>
        <v>490.50848117985504</v>
      </c>
      <c r="K653" s="4">
        <f t="shared" si="75"/>
        <v>110.27122907689741</v>
      </c>
      <c r="L653" s="42">
        <f>Pressure!Q653</f>
        <v>0.30267117372578456</v>
      </c>
      <c r="M653" s="10">
        <f t="shared" si="76"/>
        <v>0.23533704041718484</v>
      </c>
      <c r="N653" s="10">
        <f t="shared" si="82"/>
        <v>2.5992897854448858</v>
      </c>
    </row>
    <row r="654" spans="3:14">
      <c r="C654" s="4">
        <f>Pressure!AB654*1000000</f>
        <v>5048746.511461921</v>
      </c>
      <c r="D654" s="78">
        <f>Pressure!I654</f>
        <v>8.1256230789298584E-5</v>
      </c>
      <c r="E654" s="40">
        <f>Pressure!H654</f>
        <v>81.256230789298584</v>
      </c>
      <c r="F654" s="10">
        <f t="shared" si="78"/>
        <v>4.5</v>
      </c>
      <c r="G654" s="4">
        <f t="shared" si="77"/>
        <v>213955.26639291877</v>
      </c>
      <c r="H654" s="42">
        <f t="shared" si="79"/>
        <v>8.0092059091215884</v>
      </c>
      <c r="I654" s="10">
        <f t="shared" si="80"/>
        <v>1.1955294052898762</v>
      </c>
      <c r="J654" s="4">
        <f t="shared" si="81"/>
        <v>490.45650786383999</v>
      </c>
      <c r="K654" s="4">
        <f t="shared" si="75"/>
        <v>110.25954495387798</v>
      </c>
      <c r="L654" s="42">
        <f>Pressure!Q654</f>
        <v>0.30315094523799668</v>
      </c>
      <c r="M654" s="10">
        <f t="shared" si="76"/>
        <v>0.2353195281103215</v>
      </c>
      <c r="N654" s="10">
        <f t="shared" si="82"/>
        <v>2.5992897854448858</v>
      </c>
    </row>
    <row r="655" spans="3:14">
      <c r="C655" s="4">
        <f>Pressure!AB655*1000000</f>
        <v>5048246.4435042124</v>
      </c>
      <c r="D655" s="78">
        <f>Pressure!I655</f>
        <v>8.1256230789298584E-5</v>
      </c>
      <c r="E655" s="40">
        <f>Pressure!H655</f>
        <v>81.256230789298584</v>
      </c>
      <c r="F655" s="10">
        <f t="shared" si="78"/>
        <v>4.5</v>
      </c>
      <c r="G655" s="4">
        <f t="shared" si="77"/>
        <v>213934.07456384529</v>
      </c>
      <c r="H655" s="42">
        <f t="shared" si="79"/>
        <v>8.0085856244037483</v>
      </c>
      <c r="I655" s="10">
        <f t="shared" si="80"/>
        <v>1.1955204878785159</v>
      </c>
      <c r="J655" s="4">
        <f t="shared" si="81"/>
        <v>490.40427122018531</v>
      </c>
      <c r="K655" s="4">
        <f t="shared" ref="K655:K718" si="83">J655/4.4482</f>
        <v>110.24780163216252</v>
      </c>
      <c r="L655" s="42">
        <f>Pressure!Q655</f>
        <v>0.30363073183228706</v>
      </c>
      <c r="M655" s="10">
        <f t="shared" ref="M655:M718" si="84">(J655+J654)/2*(L655-L654)</f>
        <v>0.23530192633486505</v>
      </c>
      <c r="N655" s="10">
        <f t="shared" si="82"/>
        <v>2.5992897854448858</v>
      </c>
    </row>
    <row r="656" spans="3:14">
      <c r="C656" s="4">
        <f>Pressure!AB656*1000000</f>
        <v>5047743.8548747934</v>
      </c>
      <c r="D656" s="78">
        <f>Pressure!I656</f>
        <v>8.1256230789298584E-5</v>
      </c>
      <c r="E656" s="40">
        <f>Pressure!H656</f>
        <v>81.256230789298584</v>
      </c>
      <c r="F656" s="10">
        <f t="shared" si="78"/>
        <v>4.5</v>
      </c>
      <c r="G656" s="4">
        <f t="shared" si="77"/>
        <v>213912.77591400236</v>
      </c>
      <c r="H656" s="42">
        <f t="shared" si="79"/>
        <v>8.0079622020823216</v>
      </c>
      <c r="I656" s="10">
        <f t="shared" si="80"/>
        <v>1.1955115237372966</v>
      </c>
      <c r="J656" s="4">
        <f t="shared" si="81"/>
        <v>490.35177126945814</v>
      </c>
      <c r="K656" s="4">
        <f t="shared" si="83"/>
        <v>110.23599911637474</v>
      </c>
      <c r="L656" s="42">
        <f>Pressure!Q656</f>
        <v>0.30411053358704604</v>
      </c>
      <c r="M656" s="10">
        <f t="shared" si="84"/>
        <v>0.23528423508850158</v>
      </c>
      <c r="N656" s="10">
        <f t="shared" si="82"/>
        <v>2.5992897854448858</v>
      </c>
    </row>
    <row r="657" spans="3:14">
      <c r="C657" s="4">
        <f>Pressure!AB657*1000000</f>
        <v>5047238.745771735</v>
      </c>
      <c r="D657" s="78">
        <f>Pressure!I657</f>
        <v>8.1256230789298584E-5</v>
      </c>
      <c r="E657" s="40">
        <f>Pressure!H657</f>
        <v>81.256230789298584</v>
      </c>
      <c r="F657" s="10">
        <f t="shared" si="78"/>
        <v>4.5</v>
      </c>
      <c r="G657" s="4">
        <f t="shared" si="77"/>
        <v>213891.37045178376</v>
      </c>
      <c r="H657" s="42">
        <f t="shared" si="79"/>
        <v>8.0073356422363204</v>
      </c>
      <c r="I657" s="10">
        <f t="shared" si="80"/>
        <v>1.1955025128423626</v>
      </c>
      <c r="J657" s="4">
        <f t="shared" si="81"/>
        <v>490.29900803234909</v>
      </c>
      <c r="K657" s="4">
        <f t="shared" si="83"/>
        <v>110.22413741116611</v>
      </c>
      <c r="L657" s="42">
        <f>Pressure!Q657</f>
        <v>0.30459035058068828</v>
      </c>
      <c r="M657" s="10">
        <f t="shared" si="84"/>
        <v>0.23526645436875934</v>
      </c>
      <c r="N657" s="10">
        <f t="shared" si="82"/>
        <v>2.5992897854448858</v>
      </c>
    </row>
    <row r="658" spans="3:14">
      <c r="C658" s="4">
        <f>Pressure!AB658*1000000</f>
        <v>5046731.1163942665</v>
      </c>
      <c r="D658" s="78">
        <f>Pressure!I658</f>
        <v>8.1256230789298584E-5</v>
      </c>
      <c r="E658" s="40">
        <f>Pressure!H658</f>
        <v>81.256230789298584</v>
      </c>
      <c r="F658" s="10">
        <f t="shared" si="78"/>
        <v>4.5</v>
      </c>
      <c r="G658" s="4">
        <f t="shared" si="77"/>
        <v>213869.85818563245</v>
      </c>
      <c r="H658" s="42">
        <f t="shared" si="79"/>
        <v>8.0067059449453577</v>
      </c>
      <c r="I658" s="10">
        <f t="shared" si="80"/>
        <v>1.1954934551697294</v>
      </c>
      <c r="J658" s="4">
        <f t="shared" si="81"/>
        <v>490.24598152966922</v>
      </c>
      <c r="K658" s="4">
        <f t="shared" si="83"/>
        <v>110.21221652121515</v>
      </c>
      <c r="L658" s="42">
        <f>Pressure!Q658</f>
        <v>0.30507018289165305</v>
      </c>
      <c r="M658" s="10">
        <f t="shared" si="84"/>
        <v>0.23524858417323347</v>
      </c>
      <c r="N658" s="10">
        <f t="shared" si="82"/>
        <v>2.5992897854448858</v>
      </c>
    </row>
    <row r="659" spans="3:14">
      <c r="C659" s="4">
        <f>Pressure!AB659*1000000</f>
        <v>5046220.9669427257</v>
      </c>
      <c r="D659" s="78">
        <f>Pressure!I659</f>
        <v>8.1256230789298584E-5</v>
      </c>
      <c r="E659" s="40">
        <f>Pressure!H659</f>
        <v>81.256230789298584</v>
      </c>
      <c r="F659" s="10">
        <f t="shared" si="78"/>
        <v>4.5</v>
      </c>
      <c r="G659" s="4">
        <f t="shared" si="77"/>
        <v>213848.23912403829</v>
      </c>
      <c r="H659" s="42">
        <f t="shared" si="79"/>
        <v>8.0060731102895524</v>
      </c>
      <c r="I659" s="10">
        <f t="shared" si="80"/>
        <v>1.195484350695285</v>
      </c>
      <c r="J659" s="4">
        <f t="shared" si="81"/>
        <v>490.19269178234595</v>
      </c>
      <c r="K659" s="4">
        <f t="shared" si="83"/>
        <v>110.20023645122656</v>
      </c>
      <c r="L659" s="42">
        <f>Pressure!Q659</f>
        <v>0.3055500305984043</v>
      </c>
      <c r="M659" s="10">
        <f t="shared" si="84"/>
        <v>0.23523062449950244</v>
      </c>
      <c r="N659" s="10">
        <f t="shared" si="82"/>
        <v>2.5992897854448858</v>
      </c>
    </row>
    <row r="660" spans="3:14">
      <c r="C660" s="4">
        <f>Pressure!AB660*1000000</f>
        <v>5045708.2976183752</v>
      </c>
      <c r="D660" s="78">
        <f>Pressure!I660</f>
        <v>8.1256230789298584E-5</v>
      </c>
      <c r="E660" s="40">
        <f>Pressure!H660</f>
        <v>81.256230789298584</v>
      </c>
      <c r="F660" s="10">
        <f t="shared" si="78"/>
        <v>4.5</v>
      </c>
      <c r="G660" s="4">
        <f t="shared" si="77"/>
        <v>213826.51327553036</v>
      </c>
      <c r="H660" s="42">
        <f t="shared" si="79"/>
        <v>8.0054371383493326</v>
      </c>
      <c r="I660" s="10">
        <f t="shared" si="80"/>
        <v>1.1954751993947847</v>
      </c>
      <c r="J660" s="4">
        <f t="shared" si="81"/>
        <v>490.13913881140274</v>
      </c>
      <c r="K660" s="4">
        <f t="shared" si="83"/>
        <v>110.18819720592661</v>
      </c>
      <c r="L660" s="42">
        <f>Pressure!Q660</f>
        <v>0.30602989377943079</v>
      </c>
      <c r="M660" s="10">
        <f t="shared" si="84"/>
        <v>0.2352125753451223</v>
      </c>
      <c r="N660" s="10">
        <f t="shared" si="82"/>
        <v>2.5992897854448858</v>
      </c>
    </row>
    <row r="661" spans="3:14">
      <c r="C661" s="4">
        <f>Pressure!AB661*1000000</f>
        <v>5045193.1086237617</v>
      </c>
      <c r="D661" s="78">
        <f>Pressure!I661</f>
        <v>8.1256230789298584E-5</v>
      </c>
      <c r="E661" s="40">
        <f>Pressure!H661</f>
        <v>81.256230789298584</v>
      </c>
      <c r="F661" s="10">
        <f t="shared" si="78"/>
        <v>4.5</v>
      </c>
      <c r="G661" s="4">
        <f t="shared" si="77"/>
        <v>213804.68064869219</v>
      </c>
      <c r="H661" s="42">
        <f t="shared" si="79"/>
        <v>8.0047980292058583</v>
      </c>
      <c r="I661" s="10">
        <f t="shared" si="80"/>
        <v>1.1954660012438583</v>
      </c>
      <c r="J661" s="4">
        <f t="shared" si="81"/>
        <v>490.08532263799742</v>
      </c>
      <c r="K661" s="4">
        <f t="shared" si="83"/>
        <v>110.1760987900718</v>
      </c>
      <c r="L661" s="42">
        <f>Pressure!Q661</f>
        <v>0.30650977251324629</v>
      </c>
      <c r="M661" s="10">
        <f t="shared" si="84"/>
        <v>0.23519443670765805</v>
      </c>
      <c r="N661" s="10">
        <f t="shared" si="82"/>
        <v>2.5992897854448858</v>
      </c>
    </row>
    <row r="662" spans="3:14">
      <c r="C662" s="4">
        <f>Pressure!AB662*1000000</f>
        <v>5044675.4001624892</v>
      </c>
      <c r="D662" s="78">
        <f>Pressure!I662</f>
        <v>8.1256230789298584E-5</v>
      </c>
      <c r="E662" s="40">
        <f>Pressure!H662</f>
        <v>81.256230789298584</v>
      </c>
      <c r="F662" s="10">
        <f t="shared" si="78"/>
        <v>4.5</v>
      </c>
      <c r="G662" s="4">
        <f t="shared" si="77"/>
        <v>213782.7412521521</v>
      </c>
      <c r="H662" s="42">
        <f t="shared" si="79"/>
        <v>8.0041557829407388</v>
      </c>
      <c r="I662" s="10">
        <f t="shared" si="80"/>
        <v>1.1954567562180054</v>
      </c>
      <c r="J662" s="4">
        <f t="shared" si="81"/>
        <v>490.03124328339834</v>
      </c>
      <c r="K662" s="4">
        <f t="shared" si="83"/>
        <v>110.16394120844349</v>
      </c>
      <c r="L662" s="42">
        <f>Pressure!Q662</f>
        <v>0.30698966687838958</v>
      </c>
      <c r="M662" s="10">
        <f t="shared" si="84"/>
        <v>0.23517620858463251</v>
      </c>
      <c r="N662" s="10">
        <f t="shared" si="82"/>
        <v>2.5992897854448858</v>
      </c>
    </row>
    <row r="663" spans="3:14">
      <c r="C663" s="4">
        <f>Pressure!AB663*1000000</f>
        <v>5044155.1724391514</v>
      </c>
      <c r="D663" s="78">
        <f>Pressure!I663</f>
        <v>8.1256230789298584E-5</v>
      </c>
      <c r="E663" s="40">
        <f>Pressure!H663</f>
        <v>81.256230789298584</v>
      </c>
      <c r="F663" s="10">
        <f t="shared" si="78"/>
        <v>4.5</v>
      </c>
      <c r="G663" s="4">
        <f t="shared" si="77"/>
        <v>213760.6950945803</v>
      </c>
      <c r="H663" s="42">
        <f t="shared" si="79"/>
        <v>8.0035103996359727</v>
      </c>
      <c r="I663" s="10">
        <f t="shared" si="80"/>
        <v>1.1954474642925947</v>
      </c>
      <c r="J663" s="4">
        <f t="shared" si="81"/>
        <v>489.9769007689772</v>
      </c>
      <c r="K663" s="4">
        <f t="shared" si="83"/>
        <v>110.15172446584623</v>
      </c>
      <c r="L663" s="42">
        <f>Pressure!Q663</f>
        <v>0.30746957695342469</v>
      </c>
      <c r="M663" s="10">
        <f t="shared" si="84"/>
        <v>0.23515789097360068</v>
      </c>
      <c r="N663" s="10">
        <f t="shared" si="82"/>
        <v>2.5992897854448858</v>
      </c>
    </row>
    <row r="664" spans="3:14">
      <c r="C664" s="4">
        <f>Pressure!AB664*1000000</f>
        <v>5043632.4256594982</v>
      </c>
      <c r="D664" s="78">
        <f>Pressure!I664</f>
        <v>8.1256230789298584E-5</v>
      </c>
      <c r="E664" s="40">
        <f>Pressure!H664</f>
        <v>81.256230789298584</v>
      </c>
      <c r="F664" s="10">
        <f t="shared" si="78"/>
        <v>4.5</v>
      </c>
      <c r="G664" s="4">
        <f t="shared" si="77"/>
        <v>213738.54218469607</v>
      </c>
      <c r="H664" s="42">
        <f t="shared" si="79"/>
        <v>8.0028618793741337</v>
      </c>
      <c r="I664" s="10">
        <f t="shared" si="80"/>
        <v>1.1954381254428661</v>
      </c>
      <c r="J664" s="4">
        <f t="shared" si="81"/>
        <v>489.92229511622639</v>
      </c>
      <c r="K664" s="4">
        <f t="shared" si="83"/>
        <v>110.13944856711173</v>
      </c>
      <c r="L664" s="42">
        <f>Pressure!Q664</f>
        <v>0.307949502816941</v>
      </c>
      <c r="M664" s="10">
        <f t="shared" si="84"/>
        <v>0.2351394838720702</v>
      </c>
      <c r="N664" s="10">
        <f t="shared" si="82"/>
        <v>2.5992897854448858</v>
      </c>
    </row>
    <row r="665" spans="3:14">
      <c r="C665" s="4">
        <f>Pressure!AB665*1000000</f>
        <v>5043107.1600303985</v>
      </c>
      <c r="D665" s="78">
        <f>Pressure!I665</f>
        <v>8.1256230789298584E-5</v>
      </c>
      <c r="E665" s="40">
        <f>Pressure!H665</f>
        <v>81.256230789298584</v>
      </c>
      <c r="F665" s="10">
        <f t="shared" si="78"/>
        <v>4.5</v>
      </c>
      <c r="G665" s="4">
        <f t="shared" si="77"/>
        <v>213716.28253126607</v>
      </c>
      <c r="H665" s="42">
        <f t="shared" si="79"/>
        <v>8.0022102222383307</v>
      </c>
      <c r="I665" s="10">
        <f t="shared" si="80"/>
        <v>1.19542873964393</v>
      </c>
      <c r="J665" s="4">
        <f t="shared" si="81"/>
        <v>489.86742634675539</v>
      </c>
      <c r="K665" s="4">
        <f t="shared" si="83"/>
        <v>110.12711351709802</v>
      </c>
      <c r="L665" s="42">
        <f>Pressure!Q665</f>
        <v>0.30842944454755333</v>
      </c>
      <c r="M665" s="10">
        <f t="shared" si="84"/>
        <v>0.23512098727755917</v>
      </c>
      <c r="N665" s="10">
        <f t="shared" si="82"/>
        <v>2.5992897854448858</v>
      </c>
    </row>
    <row r="666" spans="3:14">
      <c r="C666" s="4">
        <f>Pressure!AB666*1000000</f>
        <v>5042579.3757598279</v>
      </c>
      <c r="D666" s="78">
        <f>Pressure!I666</f>
        <v>8.1256230789298584E-5</v>
      </c>
      <c r="E666" s="40">
        <f>Pressure!H666</f>
        <v>81.256230789298584</v>
      </c>
      <c r="F666" s="10">
        <f t="shared" si="78"/>
        <v>4.5</v>
      </c>
      <c r="G666" s="4">
        <f t="shared" si="77"/>
        <v>213693.91614310388</v>
      </c>
      <c r="H666" s="42">
        <f t="shared" si="79"/>
        <v>8.0015554283121872</v>
      </c>
      <c r="I666" s="10">
        <f t="shared" si="80"/>
        <v>1.1954193068707673</v>
      </c>
      <c r="J666" s="4">
        <f t="shared" si="81"/>
        <v>489.81229448228896</v>
      </c>
      <c r="K666" s="4">
        <f t="shared" si="83"/>
        <v>110.11471932068903</v>
      </c>
      <c r="L666" s="42">
        <f>Pressure!Q666</f>
        <v>0.30890940222390206</v>
      </c>
      <c r="M666" s="10">
        <f t="shared" si="84"/>
        <v>0.23510240118754036</v>
      </c>
      <c r="N666" s="10">
        <f t="shared" si="82"/>
        <v>2.5992897854448858</v>
      </c>
    </row>
    <row r="667" spans="3:14">
      <c r="C667" s="4">
        <f>Pressure!AB667*1000000</f>
        <v>5042049.0730568999</v>
      </c>
      <c r="D667" s="78">
        <f>Pressure!I667</f>
        <v>8.1256230789298584E-5</v>
      </c>
      <c r="E667" s="40">
        <f>Pressure!H667</f>
        <v>81.256230789298584</v>
      </c>
      <c r="F667" s="10">
        <f t="shared" si="78"/>
        <v>4.5</v>
      </c>
      <c r="G667" s="4">
        <f t="shared" si="77"/>
        <v>213671.44302907126</v>
      </c>
      <c r="H667" s="42">
        <f t="shared" si="79"/>
        <v>8.000897497679885</v>
      </c>
      <c r="I667" s="10">
        <f t="shared" si="80"/>
        <v>1.1954098270982292</v>
      </c>
      <c r="J667" s="4">
        <f t="shared" si="81"/>
        <v>489.756899544671</v>
      </c>
      <c r="K667" s="4">
        <f t="shared" si="83"/>
        <v>110.10226598279552</v>
      </c>
      <c r="L667" s="42">
        <f>Pressure!Q667</f>
        <v>0.30938937592465343</v>
      </c>
      <c r="M667" s="10">
        <f t="shared" si="84"/>
        <v>0.23508372559957752</v>
      </c>
      <c r="N667" s="10">
        <f t="shared" si="82"/>
        <v>2.5992897854448858</v>
      </c>
    </row>
    <row r="668" spans="3:14">
      <c r="C668" s="4">
        <f>Pressure!AB668*1000000</f>
        <v>5041516.2521316512</v>
      </c>
      <c r="D668" s="78">
        <f>Pressure!I668</f>
        <v>8.1256230789298584E-5</v>
      </c>
      <c r="E668" s="40">
        <f>Pressure!H668</f>
        <v>81.256230789298584</v>
      </c>
      <c r="F668" s="10">
        <f t="shared" si="78"/>
        <v>4.5</v>
      </c>
      <c r="G668" s="4">
        <f t="shared" ref="G668:G731" si="85">IF(C668/(1+(k-1)/2*N668^2)^(k/(k-1))&lt;patm*1000000,patm*1000000,C668/(1+(k-1)/2*N668^2)^(k/(k-1)))</f>
        <v>213648.86319806913</v>
      </c>
      <c r="H668" s="42">
        <f t="shared" si="79"/>
        <v>8.0002364304259004</v>
      </c>
      <c r="I668" s="10">
        <f t="shared" si="80"/>
        <v>1.1954003003010341</v>
      </c>
      <c r="J668" s="4">
        <f t="shared" si="81"/>
        <v>489.70124155584176</v>
      </c>
      <c r="K668" s="4">
        <f t="shared" si="83"/>
        <v>110.08975350834984</v>
      </c>
      <c r="L668" s="42">
        <f>Pressure!Q668</f>
        <v>0.30986936572849938</v>
      </c>
      <c r="M668" s="10">
        <f t="shared" si="84"/>
        <v>0.23506496051107612</v>
      </c>
      <c r="N668" s="10">
        <f t="shared" si="82"/>
        <v>2.5992897854448858</v>
      </c>
    </row>
    <row r="669" spans="3:14">
      <c r="C669" s="4">
        <f>Pressure!AB669*1000000</f>
        <v>5040980.9131953232</v>
      </c>
      <c r="D669" s="78">
        <f>Pressure!I669</f>
        <v>8.1256230789298584E-5</v>
      </c>
      <c r="E669" s="40">
        <f>Pressure!H669</f>
        <v>81.256230789298584</v>
      </c>
      <c r="F669" s="10">
        <f t="shared" ref="F669:F732" si="86">aexit/E669</f>
        <v>4.5</v>
      </c>
      <c r="G669" s="4">
        <f t="shared" si="85"/>
        <v>213626.1766590495</v>
      </c>
      <c r="H669" s="42">
        <f t="shared" ref="H669:H732" si="87">1/(((k+1)/2)^(1/(k-1))*(patm*1000000/C669)^(1/k)*SQRT((k+1)/(k-1)*(1-(patm*1000000/C669)^((k-1)/k))))</f>
        <v>7.999572226635336</v>
      </c>
      <c r="I669" s="10">
        <f t="shared" ref="I669:I732" si="88">etanoz*SQRT(2*k^2/(k-1)*(2/(k+1))^((k+1)/(k-1))*(1-(G669/C669)^((k-1)/k)))+(G669-patm*1000000)/C669*(aexit/E669)</f>
        <v>1.1953907264537715</v>
      </c>
      <c r="J669" s="4">
        <f t="shared" ref="J669:J732" si="89">I669*D669*C669</f>
        <v>489.64532053786729</v>
      </c>
      <c r="K669" s="4">
        <f t="shared" si="83"/>
        <v>110.07718190231269</v>
      </c>
      <c r="L669" s="42">
        <f>Pressure!Q669</f>
        <v>0.310349371714158</v>
      </c>
      <c r="M669" s="10">
        <f t="shared" si="84"/>
        <v>0.23504610591958383</v>
      </c>
      <c r="N669" s="10">
        <f t="shared" si="82"/>
        <v>2.5992897854448858</v>
      </c>
    </row>
    <row r="670" spans="3:14">
      <c r="C670" s="4">
        <f>Pressure!AB670*1000000</f>
        <v>5040443.0564602856</v>
      </c>
      <c r="D670" s="78">
        <f>Pressure!I670</f>
        <v>8.1256230789298584E-5</v>
      </c>
      <c r="E670" s="40">
        <f>Pressure!H670</f>
        <v>81.256230789298584</v>
      </c>
      <c r="F670" s="10">
        <f t="shared" si="86"/>
        <v>4.5</v>
      </c>
      <c r="G670" s="4">
        <f t="shared" si="85"/>
        <v>213603.38342101211</v>
      </c>
      <c r="H670" s="42">
        <f t="shared" si="87"/>
        <v>7.9989048863938645</v>
      </c>
      <c r="I670" s="10">
        <f t="shared" si="88"/>
        <v>1.1953811055309012</v>
      </c>
      <c r="J670" s="4">
        <f t="shared" si="89"/>
        <v>489.58913651293159</v>
      </c>
      <c r="K670" s="4">
        <f t="shared" si="83"/>
        <v>110.06455116967123</v>
      </c>
      <c r="L670" s="42">
        <f>Pressure!Q670</f>
        <v>0.31082939396037335</v>
      </c>
      <c r="M670" s="10">
        <f t="shared" si="84"/>
        <v>0.23502716182249672</v>
      </c>
      <c r="N670" s="10">
        <f t="shared" ref="N670:N733" si="90">N669-1/834*(me-mef)</f>
        <v>2.5992897854448858</v>
      </c>
    </row>
    <row r="671" spans="3:14">
      <c r="C671" s="4">
        <f>Pressure!AB671*1000000</f>
        <v>5039902.6821399825</v>
      </c>
      <c r="D671" s="78">
        <f>Pressure!I671</f>
        <v>8.1256230789298584E-5</v>
      </c>
      <c r="E671" s="40">
        <f>Pressure!H671</f>
        <v>81.256230789298584</v>
      </c>
      <c r="F671" s="10">
        <f t="shared" si="86"/>
        <v>4.5</v>
      </c>
      <c r="G671" s="4">
        <f t="shared" si="85"/>
        <v>213580.48349300228</v>
      </c>
      <c r="H671" s="42">
        <f t="shared" si="87"/>
        <v>7.9982344097876164</v>
      </c>
      <c r="I671" s="10">
        <f t="shared" si="88"/>
        <v>1.1953714375067512</v>
      </c>
      <c r="J671" s="4">
        <f t="shared" si="89"/>
        <v>489.53268950333074</v>
      </c>
      <c r="K671" s="4">
        <f t="shared" si="83"/>
        <v>110.05186131543788</v>
      </c>
      <c r="L671" s="42">
        <f>Pressure!Q671</f>
        <v>0.31130943254591581</v>
      </c>
      <c r="M671" s="10">
        <f t="shared" si="84"/>
        <v>0.23500812821730044</v>
      </c>
      <c r="N671" s="10">
        <f t="shared" si="90"/>
        <v>2.5992897854448858</v>
      </c>
    </row>
    <row r="672" spans="3:14">
      <c r="C672" s="4">
        <f>Pressure!AB672*1000000</f>
        <v>5039359.7904490642</v>
      </c>
      <c r="D672" s="78">
        <f>Pressure!I672</f>
        <v>8.1256230789298584E-5</v>
      </c>
      <c r="E672" s="40">
        <f>Pressure!H672</f>
        <v>81.256230789298584</v>
      </c>
      <c r="F672" s="10">
        <f t="shared" si="86"/>
        <v>4.5</v>
      </c>
      <c r="G672" s="4">
        <f t="shared" si="85"/>
        <v>213557.47688411645</v>
      </c>
      <c r="H672" s="42">
        <f t="shared" si="87"/>
        <v>7.9975607969033655</v>
      </c>
      <c r="I672" s="10">
        <f t="shared" si="88"/>
        <v>1.1953617223555215</v>
      </c>
      <c r="J672" s="4">
        <f t="shared" si="89"/>
        <v>489.47597953148693</v>
      </c>
      <c r="K672" s="4">
        <f t="shared" si="83"/>
        <v>110.03911234465333</v>
      </c>
      <c r="L672" s="42">
        <f>Pressure!Q672</f>
        <v>0.31178948754958208</v>
      </c>
      <c r="M672" s="10">
        <f t="shared" si="84"/>
        <v>0.23498900510140913</v>
      </c>
      <c r="N672" s="10">
        <f t="shared" si="90"/>
        <v>2.5992897854448858</v>
      </c>
    </row>
    <row r="673" spans="3:14">
      <c r="C673" s="4">
        <f>Pressure!AB673*1000000</f>
        <v>5038814.3816030454</v>
      </c>
      <c r="D673" s="78">
        <f>Pressure!I673</f>
        <v>8.1256230789298584E-5</v>
      </c>
      <c r="E673" s="40">
        <f>Pressure!H673</f>
        <v>81.256230789298584</v>
      </c>
      <c r="F673" s="10">
        <f t="shared" si="86"/>
        <v>4.5</v>
      </c>
      <c r="G673" s="4">
        <f t="shared" si="85"/>
        <v>213534.36360348767</v>
      </c>
      <c r="H673" s="42">
        <f t="shared" si="87"/>
        <v>7.9968840478281118</v>
      </c>
      <c r="I673" s="10">
        <f t="shared" si="88"/>
        <v>1.1953519600512763</v>
      </c>
      <c r="J673" s="4">
        <f t="shared" si="89"/>
        <v>489.41900661991269</v>
      </c>
      <c r="K673" s="4">
        <f t="shared" si="83"/>
        <v>110.02630426237864</v>
      </c>
      <c r="L673" s="42">
        <f>Pressure!Q673</f>
        <v>0.31226955905019549</v>
      </c>
      <c r="M673" s="10">
        <f t="shared" si="84"/>
        <v>0.23496979247232302</v>
      </c>
      <c r="N673" s="10">
        <f t="shared" si="90"/>
        <v>2.5992897854448858</v>
      </c>
    </row>
    <row r="674" spans="3:14">
      <c r="C674" s="4">
        <f>Pressure!AB674*1000000</f>
        <v>5038266.4558186168</v>
      </c>
      <c r="D674" s="78">
        <f>Pressure!I674</f>
        <v>8.1256230789298584E-5</v>
      </c>
      <c r="E674" s="40">
        <f>Pressure!H674</f>
        <v>81.256230789298584</v>
      </c>
      <c r="F674" s="10">
        <f t="shared" si="86"/>
        <v>4.5</v>
      </c>
      <c r="G674" s="4">
        <f t="shared" si="85"/>
        <v>213511.14366029884</v>
      </c>
      <c r="H674" s="42">
        <f t="shared" si="87"/>
        <v>7.9962041626494385</v>
      </c>
      <c r="I674" s="10">
        <f t="shared" si="88"/>
        <v>1.1953421505679498</v>
      </c>
      <c r="J674" s="4">
        <f t="shared" si="89"/>
        <v>489.36177079124326</v>
      </c>
      <c r="K674" s="4">
        <f t="shared" si="83"/>
        <v>110.01343707370246</v>
      </c>
      <c r="L674" s="42">
        <f>Pressure!Q674</f>
        <v>0.31274964712660591</v>
      </c>
      <c r="M674" s="10">
        <f t="shared" si="84"/>
        <v>0.23495049032741019</v>
      </c>
      <c r="N674" s="10">
        <f t="shared" si="90"/>
        <v>2.5992897854448858</v>
      </c>
    </row>
    <row r="675" spans="3:14">
      <c r="C675" s="4">
        <f>Pressure!AB675*1000000</f>
        <v>5037716.0133137591</v>
      </c>
      <c r="D675" s="78">
        <f>Pressure!I675</f>
        <v>8.1256230789298584E-5</v>
      </c>
      <c r="E675" s="40">
        <f>Pressure!H675</f>
        <v>81.256230789298584</v>
      </c>
      <c r="F675" s="10">
        <f t="shared" si="86"/>
        <v>4.5</v>
      </c>
      <c r="G675" s="4">
        <f t="shared" si="85"/>
        <v>213487.81706378752</v>
      </c>
      <c r="H675" s="42">
        <f t="shared" si="87"/>
        <v>7.9955211414556988</v>
      </c>
      <c r="I675" s="10">
        <f t="shared" si="88"/>
        <v>1.1953322938793489</v>
      </c>
      <c r="J675" s="4">
        <f t="shared" si="89"/>
        <v>489.30427206824885</v>
      </c>
      <c r="K675" s="4">
        <f t="shared" si="83"/>
        <v>110.00051078374374</v>
      </c>
      <c r="L675" s="42">
        <f>Pressure!Q675</f>
        <v>0.31322975185768998</v>
      </c>
      <c r="M675" s="10">
        <f t="shared" si="84"/>
        <v>0.23493109866408046</v>
      </c>
      <c r="N675" s="10">
        <f t="shared" si="90"/>
        <v>2.5992897854448858</v>
      </c>
    </row>
    <row r="676" spans="3:14">
      <c r="C676" s="4">
        <f>Pressure!AB676*1000000</f>
        <v>5037163.0543073257</v>
      </c>
      <c r="D676" s="78">
        <f>Pressure!I676</f>
        <v>8.1256230789298584E-5</v>
      </c>
      <c r="E676" s="40">
        <f>Pressure!H676</f>
        <v>81.256230789298584</v>
      </c>
      <c r="F676" s="10">
        <f t="shared" si="86"/>
        <v>4.5</v>
      </c>
      <c r="G676" s="4">
        <f t="shared" si="85"/>
        <v>213464.38382322824</v>
      </c>
      <c r="H676" s="42">
        <f t="shared" si="87"/>
        <v>7.9948349843354531</v>
      </c>
      <c r="I676" s="10">
        <f t="shared" si="88"/>
        <v>1.1953223899591441</v>
      </c>
      <c r="J676" s="4">
        <f t="shared" si="89"/>
        <v>489.24651047379052</v>
      </c>
      <c r="K676" s="4">
        <f t="shared" si="83"/>
        <v>109.98752539764186</v>
      </c>
      <c r="L676" s="42">
        <f>Pressure!Q676</f>
        <v>0.31370987332235128</v>
      </c>
      <c r="M676" s="10">
        <f t="shared" si="84"/>
        <v>0.23491161747977721</v>
      </c>
      <c r="N676" s="10">
        <f t="shared" si="90"/>
        <v>2.5992897854448858</v>
      </c>
    </row>
    <row r="677" spans="3:14">
      <c r="C677" s="4">
        <f>Pressure!AB677*1000000</f>
        <v>5036607.5790193547</v>
      </c>
      <c r="D677" s="78">
        <f>Pressure!I677</f>
        <v>8.1256230789298584E-5</v>
      </c>
      <c r="E677" s="40">
        <f>Pressure!H677</f>
        <v>81.256230789298584</v>
      </c>
      <c r="F677" s="10">
        <f t="shared" si="86"/>
        <v>4.5</v>
      </c>
      <c r="G677" s="4">
        <f t="shared" si="85"/>
        <v>213440.8439479458</v>
      </c>
      <c r="H677" s="42">
        <f t="shared" si="87"/>
        <v>7.9941456913778888</v>
      </c>
      <c r="I677" s="10">
        <f t="shared" si="88"/>
        <v>1.1953124387808765</v>
      </c>
      <c r="J677" s="4">
        <f t="shared" si="89"/>
        <v>489.18848603085343</v>
      </c>
      <c r="K677" s="4">
        <f t="shared" si="83"/>
        <v>109.97448092056415</v>
      </c>
      <c r="L677" s="42">
        <f>Pressure!Q677</f>
        <v>0.31419001159952042</v>
      </c>
      <c r="M677" s="10">
        <f t="shared" si="84"/>
        <v>0.23489204677186656</v>
      </c>
      <c r="N677" s="10">
        <f t="shared" si="90"/>
        <v>2.5992897854448858</v>
      </c>
    </row>
    <row r="678" spans="3:14">
      <c r="C678" s="4">
        <f>Pressure!AB678*1000000</f>
        <v>5036049.587671062</v>
      </c>
      <c r="D678" s="78">
        <f>Pressure!I678</f>
        <v>8.1256230789298584E-5</v>
      </c>
      <c r="E678" s="40">
        <f>Pressure!H678</f>
        <v>81.256230789298584</v>
      </c>
      <c r="F678" s="10">
        <f t="shared" si="86"/>
        <v>4.5</v>
      </c>
      <c r="G678" s="4">
        <f t="shared" si="85"/>
        <v>213417.19744731483</v>
      </c>
      <c r="H678" s="42">
        <f t="shared" si="87"/>
        <v>7.993453262672781</v>
      </c>
      <c r="I678" s="10">
        <f t="shared" si="88"/>
        <v>1.195302440317956</v>
      </c>
      <c r="J678" s="4">
        <f t="shared" si="89"/>
        <v>489.13019876254538</v>
      </c>
      <c r="K678" s="4">
        <f t="shared" si="83"/>
        <v>109.96137735770544</v>
      </c>
      <c r="L678" s="42">
        <f>Pressure!Q678</f>
        <v>0.31467016676815512</v>
      </c>
      <c r="M678" s="10">
        <f t="shared" si="84"/>
        <v>0.23487238653772588</v>
      </c>
      <c r="N678" s="10">
        <f t="shared" si="90"/>
        <v>2.5992897854448858</v>
      </c>
    </row>
    <row r="679" spans="3:14">
      <c r="C679" s="4">
        <f>Pressure!AB679*1000000</f>
        <v>5035489.0804846138</v>
      </c>
      <c r="D679" s="78">
        <f>Pressure!I679</f>
        <v>8.1256230789298584E-5</v>
      </c>
      <c r="E679" s="40">
        <f>Pressure!H679</f>
        <v>81.256230789298584</v>
      </c>
      <c r="F679" s="10">
        <f t="shared" si="86"/>
        <v>4.5</v>
      </c>
      <c r="G679" s="4">
        <f t="shared" si="85"/>
        <v>213393.44433075027</v>
      </c>
      <c r="H679" s="42">
        <f t="shared" si="87"/>
        <v>7.992757698310248</v>
      </c>
      <c r="I679" s="10">
        <f t="shared" si="88"/>
        <v>1.1952923945436584</v>
      </c>
      <c r="J679" s="4">
        <f t="shared" si="89"/>
        <v>489.07164869207384</v>
      </c>
      <c r="K679" s="4">
        <f t="shared" si="83"/>
        <v>109.94821471428304</v>
      </c>
      <c r="L679" s="42">
        <f>Pressure!Q679</f>
        <v>0.31515033890724048</v>
      </c>
      <c r="M679" s="10">
        <f t="shared" si="84"/>
        <v>0.23485263677476545</v>
      </c>
      <c r="N679" s="10">
        <f t="shared" si="90"/>
        <v>2.5992897854448858</v>
      </c>
    </row>
    <row r="680" spans="3:14">
      <c r="C680" s="4">
        <f>Pressure!AB680*1000000</f>
        <v>5034926.0576834157</v>
      </c>
      <c r="D680" s="78">
        <f>Pressure!I680</f>
        <v>8.1256230789298584E-5</v>
      </c>
      <c r="E680" s="40">
        <f>Pressure!H680</f>
        <v>81.256230789298584</v>
      </c>
      <c r="F680" s="10">
        <f t="shared" si="86"/>
        <v>4.5</v>
      </c>
      <c r="G680" s="4">
        <f t="shared" si="85"/>
        <v>213369.58460771959</v>
      </c>
      <c r="H680" s="42">
        <f t="shared" si="87"/>
        <v>7.9920589983810677</v>
      </c>
      <c r="I680" s="10">
        <f t="shared" si="88"/>
        <v>1.1952823014311291</v>
      </c>
      <c r="J680" s="4">
        <f t="shared" si="89"/>
        <v>489.0128358427753</v>
      </c>
      <c r="K680" s="4">
        <f t="shared" si="83"/>
        <v>109.93499299554321</v>
      </c>
      <c r="L680" s="42">
        <f>Pressure!Q680</f>
        <v>0.31563052809578895</v>
      </c>
      <c r="M680" s="10">
        <f t="shared" si="84"/>
        <v>0.23483279748032101</v>
      </c>
      <c r="N680" s="10">
        <f t="shared" si="90"/>
        <v>2.5992897854448858</v>
      </c>
    </row>
    <row r="681" spans="3:14">
      <c r="C681" s="4">
        <f>Pressure!AB681*1000000</f>
        <v>5034360.5194918578</v>
      </c>
      <c r="D681" s="78">
        <f>Pressure!I681</f>
        <v>8.1256230789298584E-5</v>
      </c>
      <c r="E681" s="40">
        <f>Pressure!H681</f>
        <v>81.256230789298584</v>
      </c>
      <c r="F681" s="10">
        <f t="shared" si="86"/>
        <v>4.5</v>
      </c>
      <c r="G681" s="4">
        <f t="shared" si="85"/>
        <v>213345.61828773195</v>
      </c>
      <c r="H681" s="42">
        <f t="shared" si="87"/>
        <v>7.9913571629763984</v>
      </c>
      <c r="I681" s="10">
        <f t="shared" si="88"/>
        <v>1.1952721609533798</v>
      </c>
      <c r="J681" s="4">
        <f t="shared" si="89"/>
        <v>488.95376023808967</v>
      </c>
      <c r="K681" s="4">
        <f t="shared" si="83"/>
        <v>109.92171220675547</v>
      </c>
      <c r="L681" s="42">
        <f>Pressure!Q681</f>
        <v>0.31611073441284054</v>
      </c>
      <c r="M681" s="10">
        <f t="shared" si="84"/>
        <v>0.23481286865173617</v>
      </c>
      <c r="N681" s="10">
        <f t="shared" si="90"/>
        <v>2.5992897854448858</v>
      </c>
    </row>
    <row r="682" spans="3:14">
      <c r="C682" s="4">
        <f>Pressure!AB682*1000000</f>
        <v>5033792.4661355196</v>
      </c>
      <c r="D682" s="78">
        <f>Pressure!I682</f>
        <v>8.1256230789298584E-5</v>
      </c>
      <c r="E682" s="40">
        <f>Pressure!H682</f>
        <v>81.256230789298584</v>
      </c>
      <c r="F682" s="10">
        <f t="shared" si="86"/>
        <v>4.5</v>
      </c>
      <c r="G682" s="4">
        <f t="shared" si="85"/>
        <v>213321.54538034694</v>
      </c>
      <c r="H682" s="42">
        <f t="shared" si="87"/>
        <v>7.9906521921880058</v>
      </c>
      <c r="I682" s="10">
        <f t="shared" si="88"/>
        <v>1.1952619730832907</v>
      </c>
      <c r="J682" s="4">
        <f t="shared" si="89"/>
        <v>488.89442190158064</v>
      </c>
      <c r="K682" s="4">
        <f t="shared" si="83"/>
        <v>109.90837235321717</v>
      </c>
      <c r="L682" s="42">
        <f>Pressure!Q682</f>
        <v>0.316590957937463</v>
      </c>
      <c r="M682" s="10">
        <f t="shared" si="84"/>
        <v>0.23479285028638811</v>
      </c>
      <c r="N682" s="10">
        <f t="shared" si="90"/>
        <v>2.5992897854448858</v>
      </c>
    </row>
    <row r="683" spans="3:14">
      <c r="C683" s="4">
        <f>Pressure!AB683*1000000</f>
        <v>5033221.897841109</v>
      </c>
      <c r="D683" s="78">
        <f>Pressure!I683</f>
        <v>8.1256230789298584E-5</v>
      </c>
      <c r="E683" s="40">
        <f>Pressure!H683</f>
        <v>81.256230789298584</v>
      </c>
      <c r="F683" s="10">
        <f t="shared" si="86"/>
        <v>4.5</v>
      </c>
      <c r="G683" s="4">
        <f t="shared" si="85"/>
        <v>213297.365895172</v>
      </c>
      <c r="H683" s="42">
        <f t="shared" si="87"/>
        <v>7.9899440861082081</v>
      </c>
      <c r="I683" s="10">
        <f t="shared" si="88"/>
        <v>1.1952517377936098</v>
      </c>
      <c r="J683" s="4">
        <f t="shared" si="89"/>
        <v>488.83482085692981</v>
      </c>
      <c r="K683" s="4">
        <f t="shared" si="83"/>
        <v>109.8949734402522</v>
      </c>
      <c r="L683" s="42">
        <f>Pressure!Q683</f>
        <v>0.31707119874875184</v>
      </c>
      <c r="M683" s="10">
        <f t="shared" si="84"/>
        <v>0.23477274238158247</v>
      </c>
      <c r="N683" s="10">
        <f t="shared" si="90"/>
        <v>2.5992897854448858</v>
      </c>
    </row>
    <row r="684" spans="3:14">
      <c r="C684" s="4">
        <f>Pressure!AB684*1000000</f>
        <v>5032648.8148362981</v>
      </c>
      <c r="D684" s="78">
        <f>Pressure!I684</f>
        <v>8.1256230789298584E-5</v>
      </c>
      <c r="E684" s="40">
        <f>Pressure!H684</f>
        <v>81.256230789298584</v>
      </c>
      <c r="F684" s="10">
        <f t="shared" si="86"/>
        <v>4.5</v>
      </c>
      <c r="G684" s="4">
        <f t="shared" si="85"/>
        <v>213273.07984185536</v>
      </c>
      <c r="H684" s="42">
        <f t="shared" si="87"/>
        <v>7.9892328448296537</v>
      </c>
      <c r="I684" s="10">
        <f t="shared" si="88"/>
        <v>1.1952414550569499</v>
      </c>
      <c r="J684" s="4">
        <f t="shared" si="89"/>
        <v>488.77495712791966</v>
      </c>
      <c r="K684" s="4">
        <f t="shared" si="83"/>
        <v>109.88151547320706</v>
      </c>
      <c r="L684" s="42">
        <f>Pressure!Q684</f>
        <v>0.31755145692583053</v>
      </c>
      <c r="M684" s="10">
        <f t="shared" si="84"/>
        <v>0.23475254493465636</v>
      </c>
      <c r="N684" s="10">
        <f t="shared" si="90"/>
        <v>2.5992897854448858</v>
      </c>
    </row>
    <row r="685" spans="3:14">
      <c r="C685" s="4">
        <f>Pressure!AB685*1000000</f>
        <v>5032073.2173499521</v>
      </c>
      <c r="D685" s="78">
        <f>Pressure!I685</f>
        <v>8.1256230789298584E-5</v>
      </c>
      <c r="E685" s="40">
        <f>Pressure!H685</f>
        <v>81.256230789298584</v>
      </c>
      <c r="F685" s="10">
        <f t="shared" si="86"/>
        <v>4.5</v>
      </c>
      <c r="G685" s="4">
        <f t="shared" si="85"/>
        <v>213248.68723009585</v>
      </c>
      <c r="H685" s="42">
        <f t="shared" si="87"/>
        <v>7.988518468445613</v>
      </c>
      <c r="I685" s="10">
        <f t="shared" si="88"/>
        <v>1.1952311248457921</v>
      </c>
      <c r="J685" s="4">
        <f t="shared" si="89"/>
        <v>488.71483073845729</v>
      </c>
      <c r="K685" s="4">
        <f t="shared" si="83"/>
        <v>109.86799845745634</v>
      </c>
      <c r="L685" s="42">
        <f>Pressure!Q685</f>
        <v>0.31803173254785072</v>
      </c>
      <c r="M685" s="10">
        <f t="shared" si="84"/>
        <v>0.23473225794295269</v>
      </c>
      <c r="N685" s="10">
        <f t="shared" si="90"/>
        <v>2.5992897854448858</v>
      </c>
    </row>
    <row r="686" spans="3:14">
      <c r="C686" s="4">
        <f>Pressure!AB686*1000000</f>
        <v>5031495.1056121131</v>
      </c>
      <c r="D686" s="78">
        <f>Pressure!I686</f>
        <v>8.1256230789298584E-5</v>
      </c>
      <c r="E686" s="40">
        <f>Pressure!H686</f>
        <v>81.256230789298584</v>
      </c>
      <c r="F686" s="10">
        <f t="shared" si="86"/>
        <v>4.5</v>
      </c>
      <c r="G686" s="4">
        <f t="shared" si="85"/>
        <v>213224.1880696422</v>
      </c>
      <c r="H686" s="42">
        <f t="shared" si="87"/>
        <v>7.9878009570499584</v>
      </c>
      <c r="I686" s="10">
        <f t="shared" si="88"/>
        <v>1.195220747132486</v>
      </c>
      <c r="J686" s="4">
        <f t="shared" si="89"/>
        <v>488.65444171257275</v>
      </c>
      <c r="K686" s="4">
        <f t="shared" si="83"/>
        <v>109.85442239840222</v>
      </c>
      <c r="L686" s="42">
        <f>Pressure!Q686</f>
        <v>0.31851202569399212</v>
      </c>
      <c r="M686" s="10">
        <f t="shared" si="84"/>
        <v>0.23471188140371685</v>
      </c>
      <c r="N686" s="10">
        <f t="shared" si="90"/>
        <v>2.5992897854448858</v>
      </c>
    </row>
    <row r="687" spans="3:14">
      <c r="C687" s="4">
        <f>Pressure!AB687*1000000</f>
        <v>5030914.479853753</v>
      </c>
      <c r="D687" s="78">
        <f>Pressure!I687</f>
        <v>8.1256230789298584E-5</v>
      </c>
      <c r="E687" s="40">
        <f>Pressure!H687</f>
        <v>81.256230789298584</v>
      </c>
      <c r="F687" s="10">
        <f t="shared" si="86"/>
        <v>4.5</v>
      </c>
      <c r="G687" s="4">
        <f t="shared" si="85"/>
        <v>213199.58237028244</v>
      </c>
      <c r="H687" s="42">
        <f t="shared" si="87"/>
        <v>7.9870803107368626</v>
      </c>
      <c r="I687" s="10">
        <f t="shared" si="88"/>
        <v>1.1952103218892445</v>
      </c>
      <c r="J687" s="4">
        <f t="shared" si="89"/>
        <v>488.59379007439298</v>
      </c>
      <c r="K687" s="4">
        <f t="shared" si="83"/>
        <v>109.84078730146868</v>
      </c>
      <c r="L687" s="42">
        <f>Pressure!Q687</f>
        <v>0.31899233644346286</v>
      </c>
      <c r="M687" s="10">
        <f t="shared" si="84"/>
        <v>0.23469141531427992</v>
      </c>
      <c r="N687" s="10">
        <f t="shared" si="90"/>
        <v>2.5992897854448858</v>
      </c>
    </row>
    <row r="688" spans="3:14">
      <c r="C688" s="4">
        <f>Pressure!AB688*1000000</f>
        <v>5030331.340307164</v>
      </c>
      <c r="D688" s="78">
        <f>Pressure!I688</f>
        <v>8.1256230789298584E-5</v>
      </c>
      <c r="E688" s="40">
        <f>Pressure!H688</f>
        <v>81.256230789298584</v>
      </c>
      <c r="F688" s="10">
        <f t="shared" si="86"/>
        <v>4.5</v>
      </c>
      <c r="G688" s="4">
        <f t="shared" si="85"/>
        <v>213174.87014186071</v>
      </c>
      <c r="H688" s="42">
        <f t="shared" si="87"/>
        <v>7.9863565296012817</v>
      </c>
      <c r="I688" s="10">
        <f t="shared" si="88"/>
        <v>1.1951998490881504</v>
      </c>
      <c r="J688" s="4">
        <f t="shared" si="89"/>
        <v>488.53287584818315</v>
      </c>
      <c r="K688" s="4">
        <f t="shared" si="83"/>
        <v>109.82709317211078</v>
      </c>
      <c r="L688" s="42">
        <f>Pressure!Q688</f>
        <v>0.31947266487549963</v>
      </c>
      <c r="M688" s="10">
        <f t="shared" si="84"/>
        <v>0.2346708596719537</v>
      </c>
      <c r="N688" s="10">
        <f t="shared" si="90"/>
        <v>2.5992897854448858</v>
      </c>
    </row>
    <row r="689" spans="3:14">
      <c r="C689" s="4">
        <f>Pressure!AB689*1000000</f>
        <v>5029745.687205445</v>
      </c>
      <c r="D689" s="78">
        <f>Pressure!I689</f>
        <v>8.1256230789298584E-5</v>
      </c>
      <c r="E689" s="40">
        <f>Pressure!H689</f>
        <v>81.256230789298584</v>
      </c>
      <c r="F689" s="10">
        <f t="shared" si="86"/>
        <v>4.5</v>
      </c>
      <c r="G689" s="4">
        <f t="shared" si="85"/>
        <v>213150.05139425522</v>
      </c>
      <c r="H689" s="42">
        <f t="shared" si="87"/>
        <v>7.9856296137382969</v>
      </c>
      <c r="I689" s="10">
        <f t="shared" si="88"/>
        <v>1.1951893287011479</v>
      </c>
      <c r="J689" s="4">
        <f t="shared" si="89"/>
        <v>488.47169905829242</v>
      </c>
      <c r="K689" s="4">
        <f t="shared" si="83"/>
        <v>109.81334001580244</v>
      </c>
      <c r="L689" s="42">
        <f>Pressure!Q689</f>
        <v>0.31995301106936758</v>
      </c>
      <c r="M689" s="10">
        <f t="shared" si="84"/>
        <v>0.23465021447394613</v>
      </c>
      <c r="N689" s="10">
        <f t="shared" si="90"/>
        <v>2.5992897854448858</v>
      </c>
    </row>
    <row r="690" spans="3:14">
      <c r="C690" s="4">
        <f>Pressure!AB690*1000000</f>
        <v>5029157.5207831832</v>
      </c>
      <c r="D690" s="78">
        <f>Pressure!I690</f>
        <v>8.1256230789298584E-5</v>
      </c>
      <c r="E690" s="40">
        <f>Pressure!H690</f>
        <v>81.256230789298584</v>
      </c>
      <c r="F690" s="10">
        <f t="shared" si="86"/>
        <v>4.5</v>
      </c>
      <c r="G690" s="4">
        <f t="shared" si="85"/>
        <v>213125.12613740726</v>
      </c>
      <c r="H690" s="42">
        <f t="shared" si="87"/>
        <v>7.9848995632439896</v>
      </c>
      <c r="I690" s="10">
        <f t="shared" si="88"/>
        <v>1.1951787607000539</v>
      </c>
      <c r="J690" s="4">
        <f t="shared" si="89"/>
        <v>488.41025972922569</v>
      </c>
      <c r="K690" s="4">
        <f t="shared" si="83"/>
        <v>109.79952783805263</v>
      </c>
      <c r="L690" s="42">
        <f>Pressure!Q690</f>
        <v>0.32043337510436071</v>
      </c>
      <c r="M690" s="10">
        <f t="shared" si="84"/>
        <v>0.23462947971758255</v>
      </c>
      <c r="N690" s="10">
        <f t="shared" si="90"/>
        <v>2.5992897854448858</v>
      </c>
    </row>
    <row r="691" spans="3:14">
      <c r="C691" s="4">
        <f>Pressure!AB691*1000000</f>
        <v>5028566.841275759</v>
      </c>
      <c r="D691" s="78">
        <f>Pressure!I691</f>
        <v>8.1256230789298584E-5</v>
      </c>
      <c r="E691" s="40">
        <f>Pressure!H691</f>
        <v>81.256230789298584</v>
      </c>
      <c r="F691" s="10">
        <f t="shared" si="86"/>
        <v>4.5</v>
      </c>
      <c r="G691" s="4">
        <f t="shared" si="85"/>
        <v>213100.0943812918</v>
      </c>
      <c r="H691" s="42">
        <f t="shared" si="87"/>
        <v>7.984166378214562</v>
      </c>
      <c r="I691" s="10">
        <f t="shared" si="88"/>
        <v>1.1951681450565459</v>
      </c>
      <c r="J691" s="4">
        <f t="shared" si="89"/>
        <v>488.34855788557059</v>
      </c>
      <c r="K691" s="4">
        <f t="shared" si="83"/>
        <v>109.78565664438888</v>
      </c>
      <c r="L691" s="42">
        <f>Pressure!Q691</f>
        <v>0.3209137570598018</v>
      </c>
      <c r="M691" s="10">
        <f t="shared" si="84"/>
        <v>0.23460865540006107</v>
      </c>
      <c r="N691" s="10">
        <f t="shared" si="90"/>
        <v>2.5992897854448858</v>
      </c>
    </row>
    <row r="692" spans="3:14">
      <c r="C692" s="4">
        <f>Pressure!AB692*1000000</f>
        <v>5027973.6489197975</v>
      </c>
      <c r="D692" s="78">
        <f>Pressure!I692</f>
        <v>8.1256230789298584E-5</v>
      </c>
      <c r="E692" s="40">
        <f>Pressure!H692</f>
        <v>81.256230789298584</v>
      </c>
      <c r="F692" s="10">
        <f t="shared" si="86"/>
        <v>4.5</v>
      </c>
      <c r="G692" s="4">
        <f t="shared" si="85"/>
        <v>213074.95613593646</v>
      </c>
      <c r="H692" s="42">
        <f t="shared" si="87"/>
        <v>7.983430058746908</v>
      </c>
      <c r="I692" s="10">
        <f t="shared" si="88"/>
        <v>1.1951574817421691</v>
      </c>
      <c r="J692" s="4">
        <f t="shared" si="89"/>
        <v>488.28659355204462</v>
      </c>
      <c r="K692" s="4">
        <f t="shared" si="83"/>
        <v>109.77172644036793</v>
      </c>
      <c r="L692" s="42">
        <f>Pressure!Q692</f>
        <v>0.32139415701504276</v>
      </c>
      <c r="M692" s="10">
        <f t="shared" si="84"/>
        <v>0.2345877415186903</v>
      </c>
      <c r="N692" s="10">
        <f t="shared" si="90"/>
        <v>2.5992897854448858</v>
      </c>
    </row>
    <row r="693" spans="3:14">
      <c r="C693" s="4">
        <f>Pressure!AB693*1000000</f>
        <v>5027377.9439530289</v>
      </c>
      <c r="D693" s="78">
        <f>Pressure!I693</f>
        <v>8.1256230789298584E-5</v>
      </c>
      <c r="E693" s="40">
        <f>Pressure!H693</f>
        <v>81.256230789298584</v>
      </c>
      <c r="F693" s="10">
        <f t="shared" si="86"/>
        <v>4.5</v>
      </c>
      <c r="G693" s="4">
        <f t="shared" si="85"/>
        <v>213049.71141141577</v>
      </c>
      <c r="H693" s="42">
        <f t="shared" si="87"/>
        <v>7.9826906049384165</v>
      </c>
      <c r="I693" s="10">
        <f t="shared" si="88"/>
        <v>1.1951467707283345</v>
      </c>
      <c r="J693" s="4">
        <f t="shared" si="89"/>
        <v>488.22436675348092</v>
      </c>
      <c r="K693" s="4">
        <f t="shared" si="83"/>
        <v>109.75773723157253</v>
      </c>
      <c r="L693" s="42">
        <f>Pressure!Q693</f>
        <v>0.32187457504946454</v>
      </c>
      <c r="M693" s="10">
        <f t="shared" si="84"/>
        <v>0.23456673807065329</v>
      </c>
      <c r="N693" s="10">
        <f t="shared" si="90"/>
        <v>2.5992897854448858</v>
      </c>
    </row>
    <row r="694" spans="3:14">
      <c r="C694" s="4">
        <f>Pressure!AB694*1000000</f>
        <v>5026779.7266142359</v>
      </c>
      <c r="D694" s="78">
        <f>Pressure!I694</f>
        <v>8.1256230789298584E-5</v>
      </c>
      <c r="E694" s="40">
        <f>Pressure!H694</f>
        <v>81.256230789298584</v>
      </c>
      <c r="F694" s="10">
        <f t="shared" si="86"/>
        <v>4.5</v>
      </c>
      <c r="G694" s="4">
        <f t="shared" si="85"/>
        <v>213024.36021784888</v>
      </c>
      <c r="H694" s="42">
        <f t="shared" si="87"/>
        <v>7.981948016886939</v>
      </c>
      <c r="I694" s="10">
        <f t="shared" si="88"/>
        <v>1.1951360119863177</v>
      </c>
      <c r="J694" s="4">
        <f t="shared" si="89"/>
        <v>488.16187751482266</v>
      </c>
      <c r="K694" s="4">
        <f t="shared" si="83"/>
        <v>109.74368902361014</v>
      </c>
      <c r="L694" s="42">
        <f>Pressure!Q694</f>
        <v>0.32235501124247745</v>
      </c>
      <c r="M694" s="10">
        <f t="shared" si="84"/>
        <v>0.23454564505321945</v>
      </c>
      <c r="N694" s="10">
        <f t="shared" si="90"/>
        <v>2.5992897854448858</v>
      </c>
    </row>
    <row r="695" spans="3:14">
      <c r="C695" s="4">
        <f>Pressure!AB695*1000000</f>
        <v>5026178.9971433161</v>
      </c>
      <c r="D695" s="78">
        <f>Pressure!I695</f>
        <v>8.1256230789298584E-5</v>
      </c>
      <c r="E695" s="40">
        <f>Pressure!H695</f>
        <v>81.256230789298584</v>
      </c>
      <c r="F695" s="10">
        <f t="shared" si="86"/>
        <v>4.5</v>
      </c>
      <c r="G695" s="4">
        <f t="shared" si="85"/>
        <v>212998.9025654021</v>
      </c>
      <c r="H695" s="42">
        <f t="shared" si="87"/>
        <v>7.9812022946908492</v>
      </c>
      <c r="I695" s="10">
        <f t="shared" si="88"/>
        <v>1.195125205487259</v>
      </c>
      <c r="J695" s="4">
        <f t="shared" si="89"/>
        <v>488.09912586112915</v>
      </c>
      <c r="K695" s="4">
        <f t="shared" si="83"/>
        <v>109.72958182211437</v>
      </c>
      <c r="L695" s="42">
        <f>Pressure!Q695</f>
        <v>0.32283546567352112</v>
      </c>
      <c r="M695" s="10">
        <f t="shared" si="84"/>
        <v>0.23452446246355485</v>
      </c>
      <c r="N695" s="10">
        <f t="shared" si="90"/>
        <v>2.5992897854448858</v>
      </c>
    </row>
    <row r="696" spans="3:14">
      <c r="C696" s="4">
        <f>Pressure!AB696*1000000</f>
        <v>5025575.7557813739</v>
      </c>
      <c r="D696" s="78">
        <f>Pressure!I696</f>
        <v>8.1256230789298584E-5</v>
      </c>
      <c r="E696" s="40">
        <f>Pressure!H696</f>
        <v>81.256230789298584</v>
      </c>
      <c r="F696" s="10">
        <f t="shared" si="86"/>
        <v>4.5</v>
      </c>
      <c r="G696" s="4">
        <f t="shared" si="85"/>
        <v>212973.33846429293</v>
      </c>
      <c r="H696" s="42">
        <f t="shared" si="87"/>
        <v>7.9804534384491435</v>
      </c>
      <c r="I696" s="10">
        <f t="shared" si="88"/>
        <v>1.195114351202166</v>
      </c>
      <c r="J696" s="4">
        <f t="shared" si="89"/>
        <v>488.03611181758612</v>
      </c>
      <c r="K696" s="4">
        <f t="shared" si="83"/>
        <v>109.71541563274721</v>
      </c>
      <c r="L696" s="42">
        <f>Pressure!Q696</f>
        <v>0.32331593842206474</v>
      </c>
      <c r="M696" s="10">
        <f t="shared" si="84"/>
        <v>0.23450319029888875</v>
      </c>
      <c r="N696" s="10">
        <f t="shared" si="90"/>
        <v>2.5992897854448858</v>
      </c>
    </row>
    <row r="697" spans="3:14">
      <c r="C697" s="4">
        <f>Pressure!AB697*1000000</f>
        <v>5024970.0027704043</v>
      </c>
      <c r="D697" s="78">
        <f>Pressure!I697</f>
        <v>8.1256230789298584E-5</v>
      </c>
      <c r="E697" s="40">
        <f>Pressure!H697</f>
        <v>81.256230789298584</v>
      </c>
      <c r="F697" s="10">
        <f t="shared" si="86"/>
        <v>4.5</v>
      </c>
      <c r="G697" s="4">
        <f t="shared" si="85"/>
        <v>212947.66792477662</v>
      </c>
      <c r="H697" s="42">
        <f t="shared" si="87"/>
        <v>7.9797014482610713</v>
      </c>
      <c r="I697" s="10">
        <f t="shared" si="88"/>
        <v>1.1951034491019068</v>
      </c>
      <c r="J697" s="4">
        <f t="shared" si="89"/>
        <v>487.97283540947177</v>
      </c>
      <c r="K697" s="4">
        <f t="shared" si="83"/>
        <v>109.70119046119144</v>
      </c>
      <c r="L697" s="42">
        <f>Pressure!Q697</f>
        <v>0.32379642956760729</v>
      </c>
      <c r="M697" s="10">
        <f t="shared" si="84"/>
        <v>0.23448182855645353</v>
      </c>
      <c r="N697" s="10">
        <f t="shared" si="90"/>
        <v>2.5992897854448858</v>
      </c>
    </row>
    <row r="698" spans="3:14">
      <c r="C698" s="4">
        <f>Pressure!AB698*1000000</f>
        <v>5024361.7383538559</v>
      </c>
      <c r="D698" s="78">
        <f>Pressure!I698</f>
        <v>8.1256230789298584E-5</v>
      </c>
      <c r="E698" s="40">
        <f>Pressure!H698</f>
        <v>81.256230789298584</v>
      </c>
      <c r="F698" s="10">
        <f t="shared" si="86"/>
        <v>4.5</v>
      </c>
      <c r="G698" s="4">
        <f t="shared" si="85"/>
        <v>212921.89095716999</v>
      </c>
      <c r="H698" s="42">
        <f t="shared" si="87"/>
        <v>7.9789463242268219</v>
      </c>
      <c r="I698" s="10">
        <f t="shared" si="88"/>
        <v>1.1950924991572209</v>
      </c>
      <c r="J698" s="4">
        <f t="shared" si="89"/>
        <v>487.90929666221695</v>
      </c>
      <c r="K698" s="4">
        <f t="shared" si="83"/>
        <v>109.68690631316419</v>
      </c>
      <c r="L698" s="42">
        <f>Pressure!Q698</f>
        <v>0.32427693918967737</v>
      </c>
      <c r="M698" s="10">
        <f t="shared" si="84"/>
        <v>0.2344603772333555</v>
      </c>
      <c r="N698" s="10">
        <f t="shared" si="90"/>
        <v>2.5992897854448858</v>
      </c>
    </row>
    <row r="699" spans="3:14">
      <c r="C699" s="4">
        <f>Pressure!AB699*1000000</f>
        <v>5023750.9627759242</v>
      </c>
      <c r="D699" s="78">
        <f>Pressure!I699</f>
        <v>8.1256230789298584E-5</v>
      </c>
      <c r="E699" s="40">
        <f>Pressure!H699</f>
        <v>81.256230789298584</v>
      </c>
      <c r="F699" s="10">
        <f t="shared" si="86"/>
        <v>4.5</v>
      </c>
      <c r="G699" s="4">
        <f t="shared" si="85"/>
        <v>212896.0075718216</v>
      </c>
      <c r="H699" s="42">
        <f t="shared" si="87"/>
        <v>7.9781880664466636</v>
      </c>
      <c r="I699" s="10">
        <f t="shared" si="88"/>
        <v>1.1950815013387053</v>
      </c>
      <c r="J699" s="4">
        <f t="shared" si="89"/>
        <v>487.8454956013299</v>
      </c>
      <c r="K699" s="4">
        <f t="shared" si="83"/>
        <v>109.67256319439996</v>
      </c>
      <c r="L699" s="42">
        <f>Pressure!Q699</f>
        <v>0.32475746736783367</v>
      </c>
      <c r="M699" s="10">
        <f t="shared" si="84"/>
        <v>0.23443883632684209</v>
      </c>
      <c r="N699" s="10">
        <f t="shared" si="90"/>
        <v>2.5992897854448858</v>
      </c>
    </row>
    <row r="700" spans="3:14">
      <c r="C700" s="4">
        <f>Pressure!AB700*1000000</f>
        <v>5023137.6762820911</v>
      </c>
      <c r="D700" s="78">
        <f>Pressure!I700</f>
        <v>8.1256230789298584E-5</v>
      </c>
      <c r="E700" s="40">
        <f>Pressure!H700</f>
        <v>81.256230789298584</v>
      </c>
      <c r="F700" s="10">
        <f t="shared" si="86"/>
        <v>4.5</v>
      </c>
      <c r="G700" s="4">
        <f t="shared" si="85"/>
        <v>212870.01777913436</v>
      </c>
      <c r="H700" s="42">
        <f t="shared" si="87"/>
        <v>7.9774266750215821</v>
      </c>
      <c r="I700" s="10">
        <f t="shared" si="88"/>
        <v>1.1950704556168241</v>
      </c>
      <c r="J700" s="4">
        <f t="shared" si="89"/>
        <v>487.78143225245333</v>
      </c>
      <c r="K700" s="4">
        <f t="shared" si="83"/>
        <v>109.65816111066349</v>
      </c>
      <c r="L700" s="42">
        <f>Pressure!Q700</f>
        <v>0.32523801418166487</v>
      </c>
      <c r="M700" s="10">
        <f t="shared" si="84"/>
        <v>0.23441720583402645</v>
      </c>
      <c r="N700" s="10">
        <f t="shared" si="90"/>
        <v>2.5992897854448858</v>
      </c>
    </row>
    <row r="701" spans="3:14">
      <c r="C701" s="4">
        <f>Pressure!AB701*1000000</f>
        <v>5022521.8791190479</v>
      </c>
      <c r="D701" s="78">
        <f>Pressure!I701</f>
        <v>8.1256230789298584E-5</v>
      </c>
      <c r="E701" s="40">
        <f>Pressure!H701</f>
        <v>81.256230789298584</v>
      </c>
      <c r="F701" s="10">
        <f t="shared" si="86"/>
        <v>4.5</v>
      </c>
      <c r="G701" s="4">
        <f t="shared" si="85"/>
        <v>212843.92158956258</v>
      </c>
      <c r="H701" s="42">
        <f t="shared" si="87"/>
        <v>7.9766621500532064</v>
      </c>
      <c r="I701" s="10">
        <f t="shared" si="88"/>
        <v>1.1950593619619081</v>
      </c>
      <c r="J701" s="4">
        <f t="shared" si="89"/>
        <v>487.71710664135662</v>
      </c>
      <c r="K701" s="4">
        <f t="shared" si="83"/>
        <v>109.643700067748</v>
      </c>
      <c r="L701" s="42">
        <f>Pressure!Q701</f>
        <v>0.32571857971078993</v>
      </c>
      <c r="M701" s="10">
        <f t="shared" si="84"/>
        <v>0.234395485752116</v>
      </c>
      <c r="N701" s="10">
        <f t="shared" si="90"/>
        <v>2.5992897854448858</v>
      </c>
    </row>
    <row r="702" spans="3:14">
      <c r="C702" s="4">
        <f>Pressure!AB702*1000000</f>
        <v>5021903.5715343412</v>
      </c>
      <c r="D702" s="78">
        <f>Pressure!I702</f>
        <v>8.1256230789298584E-5</v>
      </c>
      <c r="E702" s="40">
        <f>Pressure!H702</f>
        <v>81.256230789298584</v>
      </c>
      <c r="F702" s="10">
        <f t="shared" si="86"/>
        <v>4.5</v>
      </c>
      <c r="G702" s="4">
        <f t="shared" si="85"/>
        <v>212817.7190135968</v>
      </c>
      <c r="H702" s="42">
        <f t="shared" si="87"/>
        <v>7.9758944916433716</v>
      </c>
      <c r="I702" s="10">
        <f t="shared" si="88"/>
        <v>1.1950482203441468</v>
      </c>
      <c r="J702" s="4">
        <f t="shared" si="89"/>
        <v>487.65251879389814</v>
      </c>
      <c r="K702" s="4">
        <f t="shared" si="83"/>
        <v>109.62918007146669</v>
      </c>
      <c r="L702" s="42">
        <f>Pressure!Q702</f>
        <v>0.3261991640348581</v>
      </c>
      <c r="M702" s="10">
        <f t="shared" si="84"/>
        <v>0.23437367607821172</v>
      </c>
      <c r="N702" s="10">
        <f t="shared" si="90"/>
        <v>2.5992897854448858</v>
      </c>
    </row>
    <row r="703" spans="3:14">
      <c r="C703" s="4">
        <f>Pressure!AB703*1000000</f>
        <v>5021282.7537768325</v>
      </c>
      <c r="D703" s="78">
        <f>Pressure!I703</f>
        <v>8.1256230789298584E-5</v>
      </c>
      <c r="E703" s="40">
        <f>Pressure!H703</f>
        <v>81.256230789298584</v>
      </c>
      <c r="F703" s="10">
        <f t="shared" si="86"/>
        <v>4.5</v>
      </c>
      <c r="G703" s="4">
        <f t="shared" si="85"/>
        <v>212791.41006178316</v>
      </c>
      <c r="H703" s="42">
        <f t="shared" si="87"/>
        <v>7.9751236998946782</v>
      </c>
      <c r="I703" s="10">
        <f t="shared" si="88"/>
        <v>1.1950370307335973</v>
      </c>
      <c r="J703" s="4">
        <f t="shared" si="89"/>
        <v>487.58766873607379</v>
      </c>
      <c r="K703" s="4">
        <f t="shared" si="83"/>
        <v>109.61460112766373</v>
      </c>
      <c r="L703" s="42">
        <f>Pressure!Q703</f>
        <v>0.32667976723354913</v>
      </c>
      <c r="M703" s="10">
        <f t="shared" si="84"/>
        <v>0.23435177680947319</v>
      </c>
      <c r="N703" s="10">
        <f t="shared" si="90"/>
        <v>2.5992897854448858</v>
      </c>
    </row>
    <row r="704" spans="3:14">
      <c r="C704" s="4">
        <f>Pressure!AB704*1000000</f>
        <v>5020659.4260964142</v>
      </c>
      <c r="D704" s="78">
        <f>Pressure!I704</f>
        <v>8.1256230789298584E-5</v>
      </c>
      <c r="E704" s="40">
        <f>Pressure!H704</f>
        <v>81.256230789298584</v>
      </c>
      <c r="F704" s="10">
        <f t="shared" si="86"/>
        <v>4.5</v>
      </c>
      <c r="G704" s="4">
        <f t="shared" si="85"/>
        <v>212764.99474471164</v>
      </c>
      <c r="H704" s="42">
        <f t="shared" si="87"/>
        <v>7.9743497749101406</v>
      </c>
      <c r="I704" s="10">
        <f t="shared" si="88"/>
        <v>1.1950257931001786</v>
      </c>
      <c r="J704" s="4">
        <f t="shared" si="89"/>
        <v>487.52255649398705</v>
      </c>
      <c r="K704" s="4">
        <f t="shared" si="83"/>
        <v>109.59996324220742</v>
      </c>
      <c r="L704" s="42">
        <f>Pressure!Q704</f>
        <v>0.32716038938657332</v>
      </c>
      <c r="M704" s="10">
        <f t="shared" si="84"/>
        <v>0.23432978794298762</v>
      </c>
      <c r="N704" s="10">
        <f t="shared" si="90"/>
        <v>2.5992897854448858</v>
      </c>
    </row>
    <row r="705" spans="3:14">
      <c r="C705" s="4">
        <f>Pressure!AB705*1000000</f>
        <v>5020033.5887441663</v>
      </c>
      <c r="D705" s="78">
        <f>Pressure!I705</f>
        <v>8.1256230789298584E-5</v>
      </c>
      <c r="E705" s="40">
        <f>Pressure!H705</f>
        <v>81.256230789298584</v>
      </c>
      <c r="F705" s="10">
        <f t="shared" si="86"/>
        <v>4.5</v>
      </c>
      <c r="G705" s="4">
        <f t="shared" si="85"/>
        <v>212738.47307302247</v>
      </c>
      <c r="H705" s="42">
        <f t="shared" si="87"/>
        <v>7.9735727167933845</v>
      </c>
      <c r="I705" s="10">
        <f t="shared" si="88"/>
        <v>1.1950145074136742</v>
      </c>
      <c r="J705" s="4">
        <f t="shared" si="89"/>
        <v>487.45718209386547</v>
      </c>
      <c r="K705" s="4">
        <f t="shared" si="83"/>
        <v>109.58526642099399</v>
      </c>
      <c r="L705" s="42">
        <f>Pressure!Q705</f>
        <v>0.32764103057367183</v>
      </c>
      <c r="M705" s="10">
        <f t="shared" si="84"/>
        <v>0.23430770947592885</v>
      </c>
      <c r="N705" s="10">
        <f t="shared" si="90"/>
        <v>2.5992897854448858</v>
      </c>
    </row>
    <row r="706" spans="3:14">
      <c r="C706" s="4">
        <f>Pressure!AB706*1000000</f>
        <v>5019405.2419720627</v>
      </c>
      <c r="D706" s="78">
        <f>Pressure!I706</f>
        <v>8.1256230789298584E-5</v>
      </c>
      <c r="E706" s="40">
        <f>Pressure!H706</f>
        <v>81.256230789298584</v>
      </c>
      <c r="F706" s="10">
        <f t="shared" si="86"/>
        <v>4.5</v>
      </c>
      <c r="G706" s="4">
        <f t="shared" si="85"/>
        <v>212711.84505739377</v>
      </c>
      <c r="H706" s="42">
        <f t="shared" si="87"/>
        <v>7.9727925256482886</v>
      </c>
      <c r="I706" s="10">
        <f t="shared" si="88"/>
        <v>1.1950031736437274</v>
      </c>
      <c r="J706" s="4">
        <f t="shared" si="89"/>
        <v>487.3915455620301</v>
      </c>
      <c r="K706" s="4">
        <f t="shared" si="83"/>
        <v>109.57051066994067</v>
      </c>
      <c r="L706" s="42">
        <f>Pressure!Q706</f>
        <v>0.32812169087461662</v>
      </c>
      <c r="M706" s="10">
        <f t="shared" si="84"/>
        <v>0.23428554140536456</v>
      </c>
      <c r="N706" s="10">
        <f t="shared" si="90"/>
        <v>2.5992897854448858</v>
      </c>
    </row>
    <row r="707" spans="3:14">
      <c r="C707" s="4">
        <f>Pressure!AB707*1000000</f>
        <v>5018774.3860335341</v>
      </c>
      <c r="D707" s="78">
        <f>Pressure!I707</f>
        <v>8.1256230789298584E-5</v>
      </c>
      <c r="E707" s="40">
        <f>Pressure!H707</f>
        <v>81.256230789298584</v>
      </c>
      <c r="F707" s="10">
        <f t="shared" si="86"/>
        <v>4.5</v>
      </c>
      <c r="G707" s="4">
        <f t="shared" si="85"/>
        <v>212685.11070856539</v>
      </c>
      <c r="H707" s="42">
        <f t="shared" si="87"/>
        <v>7.9720092015796666</v>
      </c>
      <c r="I707" s="10">
        <f t="shared" si="88"/>
        <v>1.19499179175985</v>
      </c>
      <c r="J707" s="4">
        <f t="shared" si="89"/>
        <v>487.32564692495396</v>
      </c>
      <c r="K707" s="4">
        <f t="shared" si="83"/>
        <v>109.55569599499887</v>
      </c>
      <c r="L707" s="42">
        <f>Pressure!Q707</f>
        <v>0.32860237036921069</v>
      </c>
      <c r="M707" s="10">
        <f t="shared" si="84"/>
        <v>0.23426328372839803</v>
      </c>
      <c r="N707" s="10">
        <f t="shared" si="90"/>
        <v>2.5992897854448858</v>
      </c>
    </row>
    <row r="708" spans="3:14">
      <c r="C708" s="4">
        <f>Pressure!AB708*1000000</f>
        <v>5018141.0211828817</v>
      </c>
      <c r="D708" s="78">
        <f>Pressure!I708</f>
        <v>8.1256230789298584E-5</v>
      </c>
      <c r="E708" s="40">
        <f>Pressure!H708</f>
        <v>81.256230789298584</v>
      </c>
      <c r="F708" s="10">
        <f t="shared" si="86"/>
        <v>4.5</v>
      </c>
      <c r="G708" s="4">
        <f t="shared" si="85"/>
        <v>212658.27003731413</v>
      </c>
      <c r="H708" s="42">
        <f t="shared" si="87"/>
        <v>7.9712227446925699</v>
      </c>
      <c r="I708" s="10">
        <f t="shared" si="88"/>
        <v>1.1949803617314125</v>
      </c>
      <c r="J708" s="4">
        <f t="shared" si="89"/>
        <v>487.25948620920133</v>
      </c>
      <c r="K708" s="4">
        <f t="shared" si="83"/>
        <v>109.54082240214049</v>
      </c>
      <c r="L708" s="42">
        <f>Pressure!Q708</f>
        <v>0.32908306913728819</v>
      </c>
      <c r="M708" s="10">
        <f t="shared" si="84"/>
        <v>0.23424093644211355</v>
      </c>
      <c r="N708" s="10">
        <f t="shared" si="90"/>
        <v>2.5992897854448858</v>
      </c>
    </row>
    <row r="709" spans="3:14">
      <c r="C709" s="4">
        <f>Pressure!AB709*1000000</f>
        <v>5017505.1476755291</v>
      </c>
      <c r="D709" s="78">
        <f>Pressure!I709</f>
        <v>8.1256230789298584E-5</v>
      </c>
      <c r="E709" s="40">
        <f>Pressure!H709</f>
        <v>81.256230789298584</v>
      </c>
      <c r="F709" s="10">
        <f t="shared" si="86"/>
        <v>4.5</v>
      </c>
      <c r="G709" s="4">
        <f t="shared" si="85"/>
        <v>212631.32305446421</v>
      </c>
      <c r="H709" s="42">
        <f t="shared" si="87"/>
        <v>7.9704331550925431</v>
      </c>
      <c r="I709" s="10">
        <f t="shared" si="88"/>
        <v>1.1949688835276482</v>
      </c>
      <c r="J709" s="4">
        <f t="shared" si="89"/>
        <v>487.19306344145343</v>
      </c>
      <c r="K709" s="4">
        <f t="shared" si="83"/>
        <v>109.52588989736375</v>
      </c>
      <c r="L709" s="42">
        <f>Pressure!Q709</f>
        <v>0.32956378725871449</v>
      </c>
      <c r="M709" s="10">
        <f t="shared" si="84"/>
        <v>0.23421849954356774</v>
      </c>
      <c r="N709" s="10">
        <f t="shared" si="90"/>
        <v>2.5992897854448858</v>
      </c>
    </row>
    <row r="710" spans="3:14">
      <c r="C710" s="4">
        <f>Pressure!AB710*1000000</f>
        <v>5016866.7657680269</v>
      </c>
      <c r="D710" s="78">
        <f>Pressure!I710</f>
        <v>8.1256230789298584E-5</v>
      </c>
      <c r="E710" s="40">
        <f>Pressure!H710</f>
        <v>81.256230789298584</v>
      </c>
      <c r="F710" s="10">
        <f t="shared" si="86"/>
        <v>4.5</v>
      </c>
      <c r="G710" s="4">
        <f t="shared" si="85"/>
        <v>212604.2697708878</v>
      </c>
      <c r="H710" s="42">
        <f t="shared" si="87"/>
        <v>7.9696404328857007</v>
      </c>
      <c r="I710" s="10">
        <f t="shared" si="88"/>
        <v>1.1949573571176524</v>
      </c>
      <c r="J710" s="4">
        <f t="shared" si="89"/>
        <v>487.12637864850916</v>
      </c>
      <c r="K710" s="4">
        <f t="shared" si="83"/>
        <v>109.51089848669331</v>
      </c>
      <c r="L710" s="42">
        <f>Pressure!Q710</f>
        <v>0.33004452481338653</v>
      </c>
      <c r="M710" s="10">
        <f t="shared" si="84"/>
        <v>0.23419597302987716</v>
      </c>
      <c r="N710" s="10">
        <f t="shared" si="90"/>
        <v>2.5992897854448858</v>
      </c>
    </row>
    <row r="711" spans="3:14">
      <c r="C711" s="4">
        <f>Pressure!AB711*1000000</f>
        <v>5016225.8757182462</v>
      </c>
      <c r="D711" s="78">
        <f>Pressure!I711</f>
        <v>8.1256230789298584E-5</v>
      </c>
      <c r="E711" s="40">
        <f>Pressure!H711</f>
        <v>81.256230789298584</v>
      </c>
      <c r="F711" s="10">
        <f t="shared" si="86"/>
        <v>4.5</v>
      </c>
      <c r="G711" s="4">
        <f t="shared" si="85"/>
        <v>212577.1101975129</v>
      </c>
      <c r="H711" s="42">
        <f t="shared" si="87"/>
        <v>7.9688445781789108</v>
      </c>
      <c r="I711" s="10">
        <f t="shared" si="88"/>
        <v>1.1949457824703869</v>
      </c>
      <c r="J711" s="4">
        <f t="shared" si="89"/>
        <v>487.05943185730564</v>
      </c>
      <c r="K711" s="4">
        <f t="shared" si="83"/>
        <v>109.49584817618489</v>
      </c>
      <c r="L711" s="42">
        <f>Pressure!Q711</f>
        <v>0.33052528188123265</v>
      </c>
      <c r="M711" s="10">
        <f t="shared" si="84"/>
        <v>0.2341733568980337</v>
      </c>
      <c r="N711" s="10">
        <f t="shared" si="90"/>
        <v>2.5992897854448858</v>
      </c>
    </row>
    <row r="712" spans="3:14">
      <c r="C712" s="4">
        <f>Pressure!AB712*1000000</f>
        <v>5015582.4777848115</v>
      </c>
      <c r="D712" s="78">
        <f>Pressure!I712</f>
        <v>8.1256230789298584E-5</v>
      </c>
      <c r="E712" s="40">
        <f>Pressure!H712</f>
        <v>81.256230789298584</v>
      </c>
      <c r="F712" s="10">
        <f t="shared" si="86"/>
        <v>4.5</v>
      </c>
      <c r="G712" s="4">
        <f t="shared" si="85"/>
        <v>212549.84434529944</v>
      </c>
      <c r="H712" s="42">
        <f t="shared" si="87"/>
        <v>7.9680455910791235</v>
      </c>
      <c r="I712" s="10">
        <f t="shared" si="88"/>
        <v>1.1949341595546688</v>
      </c>
      <c r="J712" s="4">
        <f t="shared" si="89"/>
        <v>486.99222309485862</v>
      </c>
      <c r="K712" s="4">
        <f t="shared" si="83"/>
        <v>109.48073897191192</v>
      </c>
      <c r="L712" s="42">
        <f>Pressure!Q712</f>
        <v>0.33100605854221299</v>
      </c>
      <c r="M712" s="10">
        <f t="shared" si="84"/>
        <v>0.23415065114513892</v>
      </c>
      <c r="N712" s="10">
        <f t="shared" si="90"/>
        <v>2.5992897854448858</v>
      </c>
    </row>
    <row r="713" spans="3:14">
      <c r="C713" s="4">
        <f>Pressure!AB713*1000000</f>
        <v>5014936.5722277602</v>
      </c>
      <c r="D713" s="78">
        <f>Pressure!I713</f>
        <v>8.1256230789298584E-5</v>
      </c>
      <c r="E713" s="40">
        <f>Pressure!H713</f>
        <v>81.256230789298584</v>
      </c>
      <c r="F713" s="10">
        <f t="shared" si="86"/>
        <v>4.5</v>
      </c>
      <c r="G713" s="4">
        <f t="shared" si="85"/>
        <v>212522.47222526729</v>
      </c>
      <c r="H713" s="42">
        <f t="shared" si="87"/>
        <v>7.9672434716941734</v>
      </c>
      <c r="I713" s="10">
        <f t="shared" si="88"/>
        <v>1.1949224883391818</v>
      </c>
      <c r="J713" s="4">
        <f t="shared" si="89"/>
        <v>486.92475238833117</v>
      </c>
      <c r="K713" s="4">
        <f t="shared" si="83"/>
        <v>109.46557087998093</v>
      </c>
      <c r="L713" s="42">
        <f>Pressure!Q713</f>
        <v>0.33148685487631946</v>
      </c>
      <c r="M713" s="10">
        <f t="shared" si="84"/>
        <v>0.23412785576818937</v>
      </c>
      <c r="N713" s="10">
        <f t="shared" si="90"/>
        <v>2.5992897854448858</v>
      </c>
    </row>
    <row r="714" spans="3:14">
      <c r="C714" s="4">
        <f>Pressure!AB714*1000000</f>
        <v>5014288.1593080964</v>
      </c>
      <c r="D714" s="78">
        <f>Pressure!I714</f>
        <v>8.1256230789298584E-5</v>
      </c>
      <c r="E714" s="40">
        <f>Pressure!H714</f>
        <v>81.256230789298584</v>
      </c>
      <c r="F714" s="10">
        <f t="shared" si="86"/>
        <v>4.5</v>
      </c>
      <c r="G714" s="4">
        <f t="shared" si="85"/>
        <v>212494.99384847729</v>
      </c>
      <c r="H714" s="42">
        <f t="shared" si="87"/>
        <v>7.9664382201322255</v>
      </c>
      <c r="I714" s="10">
        <f t="shared" si="88"/>
        <v>1.1949107687924692</v>
      </c>
      <c r="J714" s="4">
        <f t="shared" si="89"/>
        <v>486.85701976498768</v>
      </c>
      <c r="K714" s="4">
        <f t="shared" si="83"/>
        <v>109.45034390652123</v>
      </c>
      <c r="L714" s="42">
        <f>Pressure!Q714</f>
        <v>0.33196767096357599</v>
      </c>
      <c r="M714" s="10">
        <f t="shared" si="84"/>
        <v>0.23410497076424444</v>
      </c>
      <c r="N714" s="10">
        <f t="shared" si="90"/>
        <v>2.5992897854448858</v>
      </c>
    </row>
    <row r="715" spans="3:14">
      <c r="C715" s="4">
        <f>Pressure!AB715*1000000</f>
        <v>5013637.2392879697</v>
      </c>
      <c r="D715" s="78">
        <f>Pressure!I715</f>
        <v>8.1256230789298584E-5</v>
      </c>
      <c r="E715" s="40">
        <f>Pressure!H715</f>
        <v>81.256230789298584</v>
      </c>
      <c r="F715" s="10">
        <f t="shared" si="86"/>
        <v>4.5</v>
      </c>
      <c r="G715" s="4">
        <f t="shared" si="85"/>
        <v>212467.4092260387</v>
      </c>
      <c r="H715" s="42">
        <f t="shared" si="87"/>
        <v>7.965629836502008</v>
      </c>
      <c r="I715" s="10">
        <f t="shared" si="88"/>
        <v>1.1948990008829357</v>
      </c>
      <c r="J715" s="4">
        <f t="shared" si="89"/>
        <v>486.78902525221201</v>
      </c>
      <c r="K715" s="4">
        <f t="shared" si="83"/>
        <v>109.43505805768896</v>
      </c>
      <c r="L715" s="42">
        <f>Pressure!Q715</f>
        <v>0.33244850688403849</v>
      </c>
      <c r="M715" s="10">
        <f t="shared" si="84"/>
        <v>0.23408199613025737</v>
      </c>
      <c r="N715" s="10">
        <f t="shared" si="90"/>
        <v>2.5992897854448858</v>
      </c>
    </row>
    <row r="716" spans="3:14">
      <c r="C716" s="4">
        <f>Pressure!AB716*1000000</f>
        <v>5012983.8124306872</v>
      </c>
      <c r="D716" s="78">
        <f>Pressure!I716</f>
        <v>8.1256230789298584E-5</v>
      </c>
      <c r="E716" s="40">
        <f>Pressure!H716</f>
        <v>81.256230789298584</v>
      </c>
      <c r="F716" s="10">
        <f t="shared" si="86"/>
        <v>4.5</v>
      </c>
      <c r="G716" s="4">
        <f t="shared" si="85"/>
        <v>212439.71836911002</v>
      </c>
      <c r="H716" s="42">
        <f t="shared" si="87"/>
        <v>7.9648183209128183</v>
      </c>
      <c r="I716" s="10">
        <f t="shared" si="88"/>
        <v>1.1948871845788482</v>
      </c>
      <c r="J716" s="4">
        <f t="shared" si="89"/>
        <v>486.7207688775091</v>
      </c>
      <c r="K716" s="4">
        <f t="shared" si="83"/>
        <v>109.41971333966752</v>
      </c>
      <c r="L716" s="42">
        <f>Pressure!Q716</f>
        <v>0.33292936271779522</v>
      </c>
      <c r="M716" s="10">
        <f t="shared" si="84"/>
        <v>0.23405893186329604</v>
      </c>
      <c r="N716" s="10">
        <f t="shared" si="90"/>
        <v>2.5992897854448858</v>
      </c>
    </row>
    <row r="717" spans="3:14">
      <c r="C717" s="4">
        <f>Pressure!AB717*1000000</f>
        <v>5012327.8790006721</v>
      </c>
      <c r="D717" s="78">
        <f>Pressure!I717</f>
        <v>8.1256230789298584E-5</v>
      </c>
      <c r="E717" s="40">
        <f>Pressure!H717</f>
        <v>81.256230789298584</v>
      </c>
      <c r="F717" s="10">
        <f t="shared" si="86"/>
        <v>4.5</v>
      </c>
      <c r="G717" s="4">
        <f t="shared" si="85"/>
        <v>212411.92128889688</v>
      </c>
      <c r="H717" s="42">
        <f t="shared" si="87"/>
        <v>7.9640036734744717</v>
      </c>
      <c r="I717" s="10">
        <f t="shared" si="88"/>
        <v>1.1948753198483342</v>
      </c>
      <c r="J717" s="4">
        <f t="shared" si="89"/>
        <v>486.65225066850013</v>
      </c>
      <c r="K717" s="4">
        <f t="shared" si="83"/>
        <v>109.40430975866646</v>
      </c>
      <c r="L717" s="42">
        <f>Pressure!Q717</f>
        <v>0.33341023854496676</v>
      </c>
      <c r="M717" s="10">
        <f t="shared" si="84"/>
        <v>0.2340357779603259</v>
      </c>
      <c r="N717" s="10">
        <f t="shared" si="90"/>
        <v>2.5992897854448858</v>
      </c>
    </row>
    <row r="718" spans="3:14">
      <c r="C718" s="4">
        <f>Pressure!AB718*1000000</f>
        <v>5011669.4392633587</v>
      </c>
      <c r="D718" s="78">
        <f>Pressure!I718</f>
        <v>8.1256230789298584E-5</v>
      </c>
      <c r="E718" s="40">
        <f>Pressure!H718</f>
        <v>81.256230789298584</v>
      </c>
      <c r="F718" s="10">
        <f t="shared" si="86"/>
        <v>4.5</v>
      </c>
      <c r="G718" s="4">
        <f t="shared" si="85"/>
        <v>212384.01799664786</v>
      </c>
      <c r="H718" s="42">
        <f t="shared" si="87"/>
        <v>7.9631858942971796</v>
      </c>
      <c r="I718" s="10">
        <f t="shared" si="88"/>
        <v>1.1948634066593802</v>
      </c>
      <c r="J718" s="4">
        <f t="shared" si="89"/>
        <v>486.5834706529123</v>
      </c>
      <c r="K718" s="4">
        <f t="shared" si="83"/>
        <v>109.3888473209191</v>
      </c>
      <c r="L718" s="42">
        <f>Pressure!Q718</f>
        <v>0.33389113444570623</v>
      </c>
      <c r="M718" s="10">
        <f t="shared" si="84"/>
        <v>0.23401253441834141</v>
      </c>
      <c r="N718" s="10">
        <f t="shared" si="90"/>
        <v>2.5992897854448858</v>
      </c>
    </row>
    <row r="719" spans="3:14">
      <c r="C719" s="4">
        <f>Pressure!AB719*1000000</f>
        <v>5011008.4934854172</v>
      </c>
      <c r="D719" s="78">
        <f>Pressure!I719</f>
        <v>8.1256230789298584E-5</v>
      </c>
      <c r="E719" s="40">
        <f>Pressure!H719</f>
        <v>81.256230789298584</v>
      </c>
      <c r="F719" s="10">
        <f t="shared" si="86"/>
        <v>4.5</v>
      </c>
      <c r="G719" s="4">
        <f t="shared" si="85"/>
        <v>212356.00850366385</v>
      </c>
      <c r="H719" s="42">
        <f t="shared" si="87"/>
        <v>7.962364983491816</v>
      </c>
      <c r="I719" s="10">
        <f t="shared" si="88"/>
        <v>1.1948514449798353</v>
      </c>
      <c r="J719" s="4">
        <f t="shared" si="89"/>
        <v>486.51442885860172</v>
      </c>
      <c r="K719" s="4">
        <f t="shared" ref="K719:K782" si="91">J719/4.4482</f>
        <v>109.37332603268777</v>
      </c>
      <c r="L719" s="42">
        <f>Pressure!Q719</f>
        <v>0.33437205050019936</v>
      </c>
      <c r="M719" s="10">
        <f t="shared" ref="M719:M782" si="92">(J719+J718)/2*(L719-L718)</f>
        <v>0.23398920123431488</v>
      </c>
      <c r="N719" s="10">
        <f t="shared" si="90"/>
        <v>2.5992897854448858</v>
      </c>
    </row>
    <row r="720" spans="3:14">
      <c r="C720" s="4">
        <f>Pressure!AB720*1000000</f>
        <v>5010345.0419346187</v>
      </c>
      <c r="D720" s="78">
        <f>Pressure!I720</f>
        <v>8.1256230789298584E-5</v>
      </c>
      <c r="E720" s="40">
        <f>Pressure!H720</f>
        <v>81.256230789298584</v>
      </c>
      <c r="F720" s="10">
        <f t="shared" si="86"/>
        <v>4.5</v>
      </c>
      <c r="G720" s="4">
        <f t="shared" si="85"/>
        <v>212327.89282129248</v>
      </c>
      <c r="H720" s="42">
        <f t="shared" si="87"/>
        <v>7.9615409411697469</v>
      </c>
      <c r="I720" s="10">
        <f t="shared" si="88"/>
        <v>1.1948394347774089</v>
      </c>
      <c r="J720" s="4">
        <f t="shared" si="89"/>
        <v>486.44512531353945</v>
      </c>
      <c r="K720" s="4">
        <f t="shared" si="91"/>
        <v>109.35774590026065</v>
      </c>
      <c r="L720" s="42">
        <f>Pressure!Q720</f>
        <v>0.33485298678866465</v>
      </c>
      <c r="M720" s="10">
        <f t="shared" si="92"/>
        <v>0.23396577840519867</v>
      </c>
      <c r="N720" s="10">
        <f t="shared" si="90"/>
        <v>2.5992897854448858</v>
      </c>
    </row>
    <row r="721" spans="3:14">
      <c r="C721" s="4">
        <f>Pressure!AB721*1000000</f>
        <v>5009679.0848798128</v>
      </c>
      <c r="D721" s="78">
        <f>Pressure!I721</f>
        <v>8.1256230789298584E-5</v>
      </c>
      <c r="E721" s="40">
        <f>Pressure!H721</f>
        <v>81.256230789298584</v>
      </c>
      <c r="F721" s="10">
        <f t="shared" si="86"/>
        <v>4.5</v>
      </c>
      <c r="G721" s="4">
        <f t="shared" si="85"/>
        <v>212299.67096092697</v>
      </c>
      <c r="H721" s="42">
        <f t="shared" si="87"/>
        <v>7.9607137674428223</v>
      </c>
      <c r="I721" s="10">
        <f t="shared" si="88"/>
        <v>1.1948273760196693</v>
      </c>
      <c r="J721" s="4">
        <f t="shared" si="89"/>
        <v>486.37556004580921</v>
      </c>
      <c r="K721" s="4">
        <f t="shared" si="91"/>
        <v>109.34210692995127</v>
      </c>
      <c r="L721" s="42">
        <f>Pressure!Q721</f>
        <v>0.33533394339135358</v>
      </c>
      <c r="M721" s="10">
        <f t="shared" si="92"/>
        <v>0.23394226592797498</v>
      </c>
      <c r="N721" s="10">
        <f t="shared" si="90"/>
        <v>2.5992897854448858</v>
      </c>
    </row>
    <row r="722" spans="3:14">
      <c r="C722" s="4">
        <f>Pressure!AB722*1000000</f>
        <v>5009010.6225909414</v>
      </c>
      <c r="D722" s="78">
        <f>Pressure!I722</f>
        <v>8.1256230789298584E-5</v>
      </c>
      <c r="E722" s="40">
        <f>Pressure!H722</f>
        <v>81.256230789298584</v>
      </c>
      <c r="F722" s="10">
        <f t="shared" si="86"/>
        <v>4.5</v>
      </c>
      <c r="G722" s="4">
        <f t="shared" si="85"/>
        <v>212271.34293400694</v>
      </c>
      <c r="H722" s="42">
        <f t="shared" si="87"/>
        <v>7.959883462423381</v>
      </c>
      <c r="I722" s="10">
        <f t="shared" si="88"/>
        <v>1.1948152686740448</v>
      </c>
      <c r="J722" s="4">
        <f t="shared" si="89"/>
        <v>486.30573308360914</v>
      </c>
      <c r="K722" s="4">
        <f t="shared" si="91"/>
        <v>109.32640912809882</v>
      </c>
      <c r="L722" s="42">
        <f>Pressure!Q722</f>
        <v>0.3358149203885506</v>
      </c>
      <c r="M722" s="10">
        <f t="shared" si="92"/>
        <v>0.23391866379954784</v>
      </c>
      <c r="N722" s="10">
        <f t="shared" si="90"/>
        <v>2.5992897854448858</v>
      </c>
    </row>
    <row r="723" spans="3:14">
      <c r="C723" s="4">
        <f>Pressure!AB723*1000000</f>
        <v>5008339.6553391889</v>
      </c>
      <c r="D723" s="78">
        <f>Pressure!I723</f>
        <v>8.1256230789298584E-5</v>
      </c>
      <c r="E723" s="40">
        <f>Pressure!H723</f>
        <v>81.256230789298584</v>
      </c>
      <c r="F723" s="10">
        <f t="shared" si="86"/>
        <v>4.5</v>
      </c>
      <c r="G723" s="4">
        <f t="shared" si="85"/>
        <v>212242.90875202461</v>
      </c>
      <c r="H723" s="42">
        <f t="shared" si="87"/>
        <v>7.9590500262244266</v>
      </c>
      <c r="I723" s="10">
        <f t="shared" si="88"/>
        <v>1.1948031127078249</v>
      </c>
      <c r="J723" s="4">
        <f t="shared" si="89"/>
        <v>486.23564445526671</v>
      </c>
      <c r="K723" s="4">
        <f t="shared" si="91"/>
        <v>109.3106525010716</v>
      </c>
      <c r="L723" s="42">
        <f>Pressure!Q723</f>
        <v>0.33629591786057339</v>
      </c>
      <c r="M723" s="10">
        <f t="shared" si="92"/>
        <v>0.23389497201688189</v>
      </c>
      <c r="N723" s="10">
        <f t="shared" si="90"/>
        <v>2.5992897854448858</v>
      </c>
    </row>
    <row r="724" spans="3:14">
      <c r="C724" s="4">
        <f>Pressure!AB724*1000000</f>
        <v>5007666.1833967101</v>
      </c>
      <c r="D724" s="78">
        <f>Pressure!I724</f>
        <v>8.1256230789298584E-5</v>
      </c>
      <c r="E724" s="40">
        <f>Pressure!H724</f>
        <v>81.256230789298584</v>
      </c>
      <c r="F724" s="10">
        <f t="shared" si="86"/>
        <v>4.5</v>
      </c>
      <c r="G724" s="4">
        <f t="shared" si="85"/>
        <v>212214.36842651331</v>
      </c>
      <c r="H724" s="42">
        <f t="shared" si="87"/>
        <v>7.9582134589593103</v>
      </c>
      <c r="I724" s="10">
        <f t="shared" si="88"/>
        <v>1.1947909080881569</v>
      </c>
      <c r="J724" s="4">
        <f t="shared" si="89"/>
        <v>486.16529418921095</v>
      </c>
      <c r="K724" s="4">
        <f t="shared" si="91"/>
        <v>109.29483705526077</v>
      </c>
      <c r="L724" s="42">
        <f>Pressure!Q724</f>
        <v>0.33677693588777302</v>
      </c>
      <c r="M724" s="10">
        <f t="shared" si="92"/>
        <v>0.23387119057691813</v>
      </c>
      <c r="N724" s="10">
        <f t="shared" si="90"/>
        <v>2.5992897854448858</v>
      </c>
    </row>
    <row r="725" spans="3:14">
      <c r="C725" s="4">
        <f>Pressure!AB725*1000000</f>
        <v>5006990.2070368472</v>
      </c>
      <c r="D725" s="78">
        <f>Pressure!I725</f>
        <v>8.1256230789298584E-5</v>
      </c>
      <c r="E725" s="40">
        <f>Pressure!H725</f>
        <v>81.256230789298584</v>
      </c>
      <c r="F725" s="10">
        <f t="shared" si="86"/>
        <v>4.5</v>
      </c>
      <c r="G725" s="4">
        <f t="shared" si="85"/>
        <v>212185.7219690567</v>
      </c>
      <c r="H725" s="42">
        <f t="shared" si="87"/>
        <v>7.9573737607419863</v>
      </c>
      <c r="I725" s="10">
        <f t="shared" si="88"/>
        <v>1.1947786547820476</v>
      </c>
      <c r="J725" s="4">
        <f t="shared" si="89"/>
        <v>486.09468231399507</v>
      </c>
      <c r="K725" s="4">
        <f t="shared" si="91"/>
        <v>109.27896279708536</v>
      </c>
      <c r="L725" s="42">
        <f>Pressure!Q725</f>
        <v>0.33725797455053391</v>
      </c>
      <c r="M725" s="10">
        <f t="shared" si="92"/>
        <v>0.23384731947651871</v>
      </c>
      <c r="N725" s="10">
        <f t="shared" si="90"/>
        <v>2.5992897854448858</v>
      </c>
    </row>
    <row r="726" spans="3:14">
      <c r="C726" s="4">
        <f>Pressure!AB726*1000000</f>
        <v>5006311.7265341356</v>
      </c>
      <c r="D726" s="78">
        <f>Pressure!I726</f>
        <v>8.1256230789298584E-5</v>
      </c>
      <c r="E726" s="40">
        <f>Pressure!H726</f>
        <v>81.256230789298584</v>
      </c>
      <c r="F726" s="10">
        <f t="shared" si="86"/>
        <v>4.5</v>
      </c>
      <c r="G726" s="4">
        <f t="shared" si="85"/>
        <v>212156.96939128902</v>
      </c>
      <c r="H726" s="42">
        <f t="shared" si="87"/>
        <v>7.9565309316870199</v>
      </c>
      <c r="I726" s="10">
        <f t="shared" si="88"/>
        <v>1.1947663527563646</v>
      </c>
      <c r="J726" s="4">
        <f t="shared" si="89"/>
        <v>486.0238088582966</v>
      </c>
      <c r="K726" s="4">
        <f t="shared" si="91"/>
        <v>109.26302973299236</v>
      </c>
      <c r="L726" s="42">
        <f>Pressure!Q726</f>
        <v>0.33773903392927412</v>
      </c>
      <c r="M726" s="10">
        <f t="shared" si="92"/>
        <v>0.23382335871260734</v>
      </c>
      <c r="N726" s="10">
        <f t="shared" si="90"/>
        <v>2.5992897854448858</v>
      </c>
    </row>
    <row r="727" spans="3:14">
      <c r="C727" s="4">
        <f>Pressure!AB727*1000000</f>
        <v>5005630.7421641257</v>
      </c>
      <c r="D727" s="78">
        <f>Pressure!I727</f>
        <v>8.1256230789298584E-5</v>
      </c>
      <c r="E727" s="40">
        <f>Pressure!H727</f>
        <v>81.256230789298584</v>
      </c>
      <c r="F727" s="10">
        <f t="shared" si="86"/>
        <v>4.5</v>
      </c>
      <c r="G727" s="4">
        <f t="shared" si="85"/>
        <v>212128.11070488754</v>
      </c>
      <c r="H727" s="42">
        <f t="shared" si="87"/>
        <v>7.9556849719093696</v>
      </c>
      <c r="I727" s="10">
        <f t="shared" si="88"/>
        <v>1.1947540019778329</v>
      </c>
      <c r="J727" s="4">
        <f t="shared" si="89"/>
        <v>485.9526738508996</v>
      </c>
      <c r="K727" s="4">
        <f t="shared" si="91"/>
        <v>109.24703786945273</v>
      </c>
      <c r="L727" s="42">
        <f>Pressure!Q727</f>
        <v>0.33822011410444552</v>
      </c>
      <c r="M727" s="10">
        <f t="shared" si="92"/>
        <v>0.23379930828211068</v>
      </c>
      <c r="N727" s="10">
        <f t="shared" si="90"/>
        <v>2.5992897854448858</v>
      </c>
    </row>
    <row r="728" spans="3:14">
      <c r="C728" s="4">
        <f>Pressure!AB728*1000000</f>
        <v>5004947.2542035421</v>
      </c>
      <c r="D728" s="78">
        <f>Pressure!I728</f>
        <v>8.1256230789298584E-5</v>
      </c>
      <c r="E728" s="40">
        <f>Pressure!H728</f>
        <v>81.256230789298584</v>
      </c>
      <c r="F728" s="10">
        <f t="shared" si="86"/>
        <v>4.5</v>
      </c>
      <c r="G728" s="4">
        <f t="shared" si="85"/>
        <v>212099.14592157924</v>
      </c>
      <c r="H728" s="42">
        <f t="shared" si="87"/>
        <v>7.9548358815245841</v>
      </c>
      <c r="I728" s="10">
        <f t="shared" si="88"/>
        <v>1.1947416024130362</v>
      </c>
      <c r="J728" s="4">
        <f t="shared" si="89"/>
        <v>485.88127732071007</v>
      </c>
      <c r="K728" s="4">
        <f t="shared" si="91"/>
        <v>109.23098721296481</v>
      </c>
      <c r="L728" s="42">
        <f>Pressure!Q728</f>
        <v>0.33870121515653379</v>
      </c>
      <c r="M728" s="10">
        <f t="shared" si="92"/>
        <v>0.23377516818187699</v>
      </c>
      <c r="N728" s="10">
        <f t="shared" si="90"/>
        <v>2.5992897854448858</v>
      </c>
    </row>
    <row r="729" spans="3:14">
      <c r="C729" s="4">
        <f>Pressure!AB729*1000000</f>
        <v>5004261.2629301716</v>
      </c>
      <c r="D729" s="78">
        <f>Pressure!I729</f>
        <v>8.1256230789298584E-5</v>
      </c>
      <c r="E729" s="40">
        <f>Pressure!H729</f>
        <v>81.256230789298584</v>
      </c>
      <c r="F729" s="10">
        <f t="shared" si="86"/>
        <v>4.5</v>
      </c>
      <c r="G729" s="4">
        <f t="shared" si="85"/>
        <v>212070.07505313616</v>
      </c>
      <c r="H729" s="42">
        <f t="shared" si="87"/>
        <v>7.9539836606486594</v>
      </c>
      <c r="I729" s="10">
        <f t="shared" si="88"/>
        <v>1.1947291540284162</v>
      </c>
      <c r="J729" s="4">
        <f t="shared" si="89"/>
        <v>485.80961929674561</v>
      </c>
      <c r="K729" s="4">
        <f t="shared" si="91"/>
        <v>109.21487777005207</v>
      </c>
      <c r="L729" s="42">
        <f>Pressure!Q729</f>
        <v>0.33918233716605861</v>
      </c>
      <c r="M729" s="10">
        <f t="shared" si="92"/>
        <v>0.23375093840878505</v>
      </c>
      <c r="N729" s="10">
        <f t="shared" si="90"/>
        <v>2.5992897854448858</v>
      </c>
    </row>
    <row r="730" spans="3:14">
      <c r="C730" s="4">
        <f>Pressure!AB730*1000000</f>
        <v>5003572.7686229749</v>
      </c>
      <c r="D730" s="78">
        <f>Pressure!I730</f>
        <v>8.1256230789298584E-5</v>
      </c>
      <c r="E730" s="40">
        <f>Pressure!H730</f>
        <v>81.256230789298584</v>
      </c>
      <c r="F730" s="10">
        <f t="shared" si="86"/>
        <v>4.5</v>
      </c>
      <c r="G730" s="4">
        <f t="shared" si="85"/>
        <v>212040.89811138005</v>
      </c>
      <c r="H730" s="42">
        <f t="shared" si="87"/>
        <v>7.9531283093981848</v>
      </c>
      <c r="I730" s="10">
        <f t="shared" si="88"/>
        <v>1.1947166567902734</v>
      </c>
      <c r="J730" s="4">
        <f t="shared" si="89"/>
        <v>485.7376998081462</v>
      </c>
      <c r="K730" s="4">
        <f t="shared" si="91"/>
        <v>109.19870954726545</v>
      </c>
      <c r="L730" s="42">
        <f>Pressure!Q730</f>
        <v>0.3396634802135739</v>
      </c>
      <c r="M730" s="10">
        <f t="shared" si="92"/>
        <v>0.23372661895971719</v>
      </c>
      <c r="N730" s="10">
        <f t="shared" si="90"/>
        <v>2.5992897854448858</v>
      </c>
    </row>
    <row r="731" spans="3:14">
      <c r="C731" s="4">
        <f>Pressure!AB731*1000000</f>
        <v>5002881.7715621097</v>
      </c>
      <c r="D731" s="78">
        <f>Pressure!I731</f>
        <v>8.1256230789298584E-5</v>
      </c>
      <c r="E731" s="40">
        <f>Pressure!H731</f>
        <v>81.256230789298584</v>
      </c>
      <c r="F731" s="10">
        <f t="shared" si="86"/>
        <v>4.5</v>
      </c>
      <c r="G731" s="4">
        <f t="shared" si="85"/>
        <v>212011.61510818341</v>
      </c>
      <c r="H731" s="42">
        <f t="shared" si="87"/>
        <v>7.9522698278903619</v>
      </c>
      <c r="I731" s="10">
        <f t="shared" si="88"/>
        <v>1.194704110664768</v>
      </c>
      <c r="J731" s="4">
        <f t="shared" si="89"/>
        <v>485.66551888417672</v>
      </c>
      <c r="K731" s="4">
        <f t="shared" si="91"/>
        <v>109.18248255118401</v>
      </c>
      <c r="L731" s="42">
        <f>Pressure!Q731</f>
        <v>0.34014464437966774</v>
      </c>
      <c r="M731" s="10">
        <f t="shared" si="92"/>
        <v>0.23370220983148149</v>
      </c>
      <c r="N731" s="10">
        <f t="shared" si="90"/>
        <v>2.5992897854448858</v>
      </c>
    </row>
    <row r="732" spans="3:14">
      <c r="C732" s="4">
        <f>Pressure!AB732*1000000</f>
        <v>5002188.2720286911</v>
      </c>
      <c r="D732" s="78">
        <f>Pressure!I732</f>
        <v>8.1256230789298584E-5</v>
      </c>
      <c r="E732" s="40">
        <f>Pressure!H732</f>
        <v>81.256230789298584</v>
      </c>
      <c r="F732" s="10">
        <f t="shared" si="86"/>
        <v>4.5</v>
      </c>
      <c r="G732" s="4">
        <f t="shared" ref="G732:G795" si="93">IF(C732/(1+(k-1)/2*N732^2)^(k/(k-1))&lt;patm*1000000,patm*1000000,C732/(1+(k-1)/2*N732^2)^(k/(k-1)))</f>
        <v>211982.22605545932</v>
      </c>
      <c r="H732" s="42">
        <f t="shared" si="87"/>
        <v>7.951408216242708</v>
      </c>
      <c r="I732" s="10">
        <f t="shared" si="88"/>
        <v>1.194691515617915</v>
      </c>
      <c r="J732" s="4">
        <f t="shared" si="89"/>
        <v>485.59307655420247</v>
      </c>
      <c r="K732" s="4">
        <f t="shared" si="91"/>
        <v>109.16619678840935</v>
      </c>
      <c r="L732" s="42">
        <f>Pressure!Q732</f>
        <v>0.34062582974496275</v>
      </c>
      <c r="M732" s="10">
        <f t="shared" si="92"/>
        <v>0.23367771102096815</v>
      </c>
      <c r="N732" s="10">
        <f t="shared" si="90"/>
        <v>2.5992897854448858</v>
      </c>
    </row>
    <row r="733" spans="3:14">
      <c r="C733" s="4">
        <f>Pressure!AB733*1000000</f>
        <v>5001492.270305058</v>
      </c>
      <c r="D733" s="78">
        <f>Pressure!I733</f>
        <v>8.1256230789298584E-5</v>
      </c>
      <c r="E733" s="40">
        <f>Pressure!H733</f>
        <v>81.256230789298584</v>
      </c>
      <c r="F733" s="10">
        <f t="shared" ref="F733:F796" si="94">aexit/E733</f>
        <v>4.5</v>
      </c>
      <c r="G733" s="4">
        <f t="shared" si="93"/>
        <v>211952.7309651727</v>
      </c>
      <c r="H733" s="42">
        <f t="shared" ref="H733:H796" si="95">1/(((k+1)/2)^(1/(k-1))*(patm*1000000/C733)^(1/k)*SQRT((k+1)/(k-1)*(1-(patm*1000000/C733)^((k-1)/k))))</f>
        <v>7.9505434745734007</v>
      </c>
      <c r="I733" s="10">
        <f t="shared" ref="I733:I796" si="96">etanoz*SQRT(2*k^2/(k-1)*(2/(k+1))^((k+1)/(k-1))*(1-(G733/C733)^((k-1)/k)))+(G733-patm*1000000)/C733*(aexit/E733)</f>
        <v>1.1946788716155878</v>
      </c>
      <c r="J733" s="4">
        <f t="shared" ref="J733:J796" si="97">I733*D733*C733</f>
        <v>485.52037284771592</v>
      </c>
      <c r="K733" s="4">
        <f t="shared" si="91"/>
        <v>109.14985226557168</v>
      </c>
      <c r="L733" s="42">
        <f>Pressure!Q733</f>
        <v>0.34110703639011614</v>
      </c>
      <c r="M733" s="10">
        <f t="shared" si="92"/>
        <v>0.23365312252501527</v>
      </c>
      <c r="N733" s="10">
        <f t="shared" si="90"/>
        <v>2.5992897854448858</v>
      </c>
    </row>
    <row r="734" spans="3:14">
      <c r="C734" s="4">
        <f>Pressure!AB734*1000000</f>
        <v>5000793.7666747309</v>
      </c>
      <c r="D734" s="78">
        <f>Pressure!I734</f>
        <v>8.1256230789298584E-5</v>
      </c>
      <c r="E734" s="40">
        <f>Pressure!H734</f>
        <v>81.256230789298584</v>
      </c>
      <c r="F734" s="10">
        <f t="shared" si="94"/>
        <v>4.5</v>
      </c>
      <c r="G734" s="4">
        <f t="shared" si="93"/>
        <v>211923.12984933853</v>
      </c>
      <c r="H734" s="42">
        <f t="shared" si="95"/>
        <v>7.9496756030012037</v>
      </c>
      <c r="I734" s="10">
        <f t="shared" si="96"/>
        <v>1.1946661786235198</v>
      </c>
      <c r="J734" s="4">
        <f t="shared" si="97"/>
        <v>485.44740779433369</v>
      </c>
      <c r="K734" s="4">
        <f t="shared" si="91"/>
        <v>109.1334489893291</v>
      </c>
      <c r="L734" s="42">
        <f>Pressure!Q734</f>
        <v>0.34158826439581969</v>
      </c>
      <c r="M734" s="10">
        <f t="shared" si="92"/>
        <v>0.23362844434038724</v>
      </c>
      <c r="N734" s="10">
        <f t="shared" ref="N734:N797" si="98">N733-1/834*(me-mef)</f>
        <v>2.5992897854448858</v>
      </c>
    </row>
    <row r="735" spans="3:14">
      <c r="C735" s="4">
        <f>Pressure!AB735*1000000</f>
        <v>5000092.7614221694</v>
      </c>
      <c r="D735" s="78">
        <f>Pressure!I735</f>
        <v>8.1256230789298584E-5</v>
      </c>
      <c r="E735" s="40">
        <f>Pressure!H735</f>
        <v>81.256230789298584</v>
      </c>
      <c r="F735" s="10">
        <f t="shared" si="94"/>
        <v>4.5</v>
      </c>
      <c r="G735" s="4">
        <f t="shared" si="93"/>
        <v>211893.42272001164</v>
      </c>
      <c r="H735" s="42">
        <f t="shared" si="95"/>
        <v>7.9488046016451852</v>
      </c>
      <c r="I735" s="10">
        <f t="shared" si="96"/>
        <v>1.1946534366072969</v>
      </c>
      <c r="J735" s="4">
        <f t="shared" si="97"/>
        <v>485.37418142377021</v>
      </c>
      <c r="K735" s="4">
        <f t="shared" si="91"/>
        <v>109.11698696636172</v>
      </c>
      <c r="L735" s="42">
        <f>Pressure!Q735</f>
        <v>0.34206951384280015</v>
      </c>
      <c r="M735" s="10">
        <f t="shared" si="92"/>
        <v>0.23360367646395655</v>
      </c>
      <c r="N735" s="10">
        <f t="shared" si="98"/>
        <v>2.5992897854448858</v>
      </c>
    </row>
    <row r="736" spans="3:14">
      <c r="C736" s="4">
        <f>Pressure!AB736*1000000</f>
        <v>4999389.2548332475</v>
      </c>
      <c r="D736" s="78">
        <f>Pressure!I736</f>
        <v>8.1256230789298584E-5</v>
      </c>
      <c r="E736" s="40">
        <f>Pressure!H736</f>
        <v>81.256230789298584</v>
      </c>
      <c r="F736" s="10">
        <f t="shared" si="94"/>
        <v>4.5</v>
      </c>
      <c r="G736" s="4">
        <f t="shared" si="93"/>
        <v>211863.60958930678</v>
      </c>
      <c r="H736" s="42">
        <f t="shared" si="95"/>
        <v>7.9479304706252902</v>
      </c>
      <c r="I736" s="10">
        <f t="shared" si="96"/>
        <v>1.1946406455323675</v>
      </c>
      <c r="J736" s="4">
        <f t="shared" si="97"/>
        <v>485.30069376588722</v>
      </c>
      <c r="K736" s="4">
        <f t="shared" si="91"/>
        <v>109.10046620338277</v>
      </c>
      <c r="L736" s="42">
        <f>Pressure!Q736</f>
        <v>0.34255078481181922</v>
      </c>
      <c r="M736" s="10">
        <f t="shared" si="92"/>
        <v>0.23357881889249335</v>
      </c>
      <c r="N736" s="10">
        <f t="shared" si="98"/>
        <v>2.5992897854448858</v>
      </c>
    </row>
    <row r="737" spans="3:14">
      <c r="C737" s="4">
        <f>Pressure!AB737*1000000</f>
        <v>4998683.2471945267</v>
      </c>
      <c r="D737" s="78">
        <f>Pressure!I737</f>
        <v>8.1256230789298584E-5</v>
      </c>
      <c r="E737" s="40">
        <f>Pressure!H737</f>
        <v>81.256230789298584</v>
      </c>
      <c r="F737" s="10">
        <f t="shared" si="94"/>
        <v>4.5</v>
      </c>
      <c r="G737" s="4">
        <f t="shared" si="93"/>
        <v>211833.69046936781</v>
      </c>
      <c r="H737" s="42">
        <f t="shared" si="95"/>
        <v>7.9470532100614486</v>
      </c>
      <c r="I737" s="10">
        <f t="shared" si="96"/>
        <v>1.1946278053640289</v>
      </c>
      <c r="J737" s="4">
        <f t="shared" si="97"/>
        <v>485.22694485061902</v>
      </c>
      <c r="K737" s="4">
        <f t="shared" si="91"/>
        <v>109.08388670712176</v>
      </c>
      <c r="L737" s="42">
        <f>Pressure!Q737</f>
        <v>0.34303207738367375</v>
      </c>
      <c r="M737" s="10">
        <f t="shared" si="92"/>
        <v>0.23355387162282118</v>
      </c>
      <c r="N737" s="10">
        <f t="shared" si="98"/>
        <v>2.5992897854448858</v>
      </c>
    </row>
    <row r="738" spans="3:14">
      <c r="C738" s="4">
        <f>Pressure!AB738*1000000</f>
        <v>4997974.7387942038</v>
      </c>
      <c r="D738" s="78">
        <f>Pressure!I738</f>
        <v>8.1256230789298584E-5</v>
      </c>
      <c r="E738" s="40">
        <f>Pressure!H738</f>
        <v>81.256230789298584</v>
      </c>
      <c r="F738" s="10">
        <f t="shared" si="94"/>
        <v>4.5</v>
      </c>
      <c r="G738" s="4">
        <f t="shared" si="93"/>
        <v>211803.66537240788</v>
      </c>
      <c r="H738" s="42">
        <f t="shared" si="95"/>
        <v>7.9461728200747581</v>
      </c>
      <c r="I738" s="10">
        <f t="shared" si="96"/>
        <v>1.194614916067444</v>
      </c>
      <c r="J738" s="4">
        <f t="shared" si="97"/>
        <v>485.15293470807029</v>
      </c>
      <c r="K738" s="4">
        <f t="shared" si="91"/>
        <v>109.06724848434655</v>
      </c>
      <c r="L738" s="42">
        <f>Pressure!Q738</f>
        <v>0.34351339163919581</v>
      </c>
      <c r="M738" s="10">
        <f t="shared" si="92"/>
        <v>0.23352883465168761</v>
      </c>
      <c r="N738" s="10">
        <f t="shared" si="98"/>
        <v>2.5992897854448858</v>
      </c>
    </row>
    <row r="739" spans="3:14">
      <c r="C739" s="4">
        <f>Pressure!AB739*1000000</f>
        <v>4997263.7299212189</v>
      </c>
      <c r="D739" s="78">
        <f>Pressure!I739</f>
        <v>8.1256230789298584E-5</v>
      </c>
      <c r="E739" s="40">
        <f>Pressure!H739</f>
        <v>81.256230789298584</v>
      </c>
      <c r="F739" s="10">
        <f t="shared" si="94"/>
        <v>4.5</v>
      </c>
      <c r="G739" s="4">
        <f t="shared" si="93"/>
        <v>211773.5343106717</v>
      </c>
      <c r="H739" s="42">
        <f t="shared" si="95"/>
        <v>7.9452893007863601</v>
      </c>
      <c r="I739" s="10">
        <f t="shared" si="96"/>
        <v>1.1946019776076249</v>
      </c>
      <c r="J739" s="4">
        <f t="shared" si="97"/>
        <v>485.07866336842346</v>
      </c>
      <c r="K739" s="4">
        <f t="shared" si="91"/>
        <v>109.05055154184242</v>
      </c>
      <c r="L739" s="42">
        <f>Pressure!Q739</f>
        <v>0.34399472765925287</v>
      </c>
      <c r="M739" s="10">
        <f t="shared" si="92"/>
        <v>0.23350370797587322</v>
      </c>
      <c r="N739" s="10">
        <f t="shared" si="98"/>
        <v>2.5992897854448858</v>
      </c>
    </row>
    <row r="740" spans="3:14">
      <c r="C740" s="4">
        <f>Pressure!AB740*1000000</f>
        <v>4996550.2208658848</v>
      </c>
      <c r="D740" s="78">
        <f>Pressure!I740</f>
        <v>8.1256230789298584E-5</v>
      </c>
      <c r="E740" s="40">
        <f>Pressure!H740</f>
        <v>81.256230789298584</v>
      </c>
      <c r="F740" s="10">
        <f t="shared" si="94"/>
        <v>4.5</v>
      </c>
      <c r="G740" s="4">
        <f t="shared" si="93"/>
        <v>211743.29729646209</v>
      </c>
      <c r="H740" s="42">
        <f t="shared" si="95"/>
        <v>7.9444026523182227</v>
      </c>
      <c r="I740" s="10">
        <f t="shared" si="96"/>
        <v>1.1945889899494444</v>
      </c>
      <c r="J740" s="4">
        <f t="shared" si="97"/>
        <v>485.00413086200433</v>
      </c>
      <c r="K740" s="4">
        <f t="shared" si="91"/>
        <v>109.03379588642694</v>
      </c>
      <c r="L740" s="42">
        <f>Pressure!Q740</f>
        <v>0.34447608552474795</v>
      </c>
      <c r="M740" s="10">
        <f t="shared" si="92"/>
        <v>0.23347849159213085</v>
      </c>
      <c r="N740" s="10">
        <f t="shared" si="98"/>
        <v>2.5992897854448858</v>
      </c>
    </row>
    <row r="741" spans="3:14">
      <c r="C741" s="4">
        <f>Pressure!AB741*1000000</f>
        <v>4995834.2119195145</v>
      </c>
      <c r="D741" s="78">
        <f>Pressure!I741</f>
        <v>8.1256230789298584E-5</v>
      </c>
      <c r="E741" s="40">
        <f>Pressure!H741</f>
        <v>81.256230789298584</v>
      </c>
      <c r="F741" s="10">
        <f t="shared" si="94"/>
        <v>4.5</v>
      </c>
      <c r="G741" s="4">
        <f t="shared" si="93"/>
        <v>211712.95434212431</v>
      </c>
      <c r="H741" s="42">
        <f t="shared" si="95"/>
        <v>7.9435128747927006</v>
      </c>
      <c r="I741" s="10">
        <f t="shared" si="96"/>
        <v>1.1945759530576283</v>
      </c>
      <c r="J741" s="4">
        <f t="shared" si="97"/>
        <v>484.92933721924317</v>
      </c>
      <c r="K741" s="4">
        <f t="shared" si="91"/>
        <v>109.01698152494114</v>
      </c>
      <c r="L741" s="42">
        <f>Pressure!Q741</f>
        <v>0.3449574653166198</v>
      </c>
      <c r="M741" s="10">
        <f t="shared" si="92"/>
        <v>0.23345318549724622</v>
      </c>
      <c r="N741" s="10">
        <f t="shared" si="98"/>
        <v>2.5992897854448858</v>
      </c>
    </row>
    <row r="742" spans="3:14">
      <c r="C742" s="4">
        <f>Pressure!AB742*1000000</f>
        <v>4995115.70337456</v>
      </c>
      <c r="D742" s="78">
        <f>Pressure!I742</f>
        <v>8.1256230789298584E-5</v>
      </c>
      <c r="E742" s="40">
        <f>Pressure!H742</f>
        <v>81.256230789298584</v>
      </c>
      <c r="F742" s="10">
        <f t="shared" si="94"/>
        <v>4.5</v>
      </c>
      <c r="G742" s="4">
        <f t="shared" si="93"/>
        <v>211682.50546005182</v>
      </c>
      <c r="H742" s="42">
        <f t="shared" si="95"/>
        <v>7.9426199683326786</v>
      </c>
      <c r="I742" s="10">
        <f t="shared" si="96"/>
        <v>1.1945628668967587</v>
      </c>
      <c r="J742" s="4">
        <f t="shared" si="97"/>
        <v>484.85428247068927</v>
      </c>
      <c r="K742" s="4">
        <f t="shared" si="91"/>
        <v>109.00010846425279</v>
      </c>
      <c r="L742" s="42">
        <f>Pressure!Q742</f>
        <v>0.34543886711584293</v>
      </c>
      <c r="M742" s="10">
        <f t="shared" si="92"/>
        <v>0.23342778968792394</v>
      </c>
      <c r="N742" s="10">
        <f t="shared" si="98"/>
        <v>2.5992897854448858</v>
      </c>
    </row>
    <row r="743" spans="3:14">
      <c r="C743" s="4">
        <f>Pressure!AB743*1000000</f>
        <v>4994394.695524564</v>
      </c>
      <c r="D743" s="78">
        <f>Pressure!I743</f>
        <v>8.1256230789298584E-5</v>
      </c>
      <c r="E743" s="40">
        <f>Pressure!H743</f>
        <v>81.256230789298584</v>
      </c>
      <c r="F743" s="10">
        <f t="shared" si="94"/>
        <v>4.5</v>
      </c>
      <c r="G743" s="4">
        <f t="shared" si="93"/>
        <v>211651.95066268439</v>
      </c>
      <c r="H743" s="42">
        <f t="shared" si="95"/>
        <v>7.9417239330615219</v>
      </c>
      <c r="I743" s="10">
        <f t="shared" si="96"/>
        <v>1.1945497314312721</v>
      </c>
      <c r="J743" s="4">
        <f t="shared" si="97"/>
        <v>484.77896664700575</v>
      </c>
      <c r="K743" s="4">
        <f t="shared" si="91"/>
        <v>108.98317671125528</v>
      </c>
      <c r="L743" s="42">
        <f>Pressure!Q743</f>
        <v>0.34592029100342786</v>
      </c>
      <c r="M743" s="10">
        <f t="shared" si="92"/>
        <v>0.2334023041609242</v>
      </c>
      <c r="N743" s="10">
        <f t="shared" si="98"/>
        <v>2.5992897854448858</v>
      </c>
    </row>
    <row r="744" spans="3:14">
      <c r="C744" s="4">
        <f>Pressure!AB744*1000000</f>
        <v>4993671.1886643097</v>
      </c>
      <c r="D744" s="78">
        <f>Pressure!I744</f>
        <v>8.1256230789298584E-5</v>
      </c>
      <c r="E744" s="40">
        <f>Pressure!H744</f>
        <v>81.256230789298584</v>
      </c>
      <c r="F744" s="10">
        <f t="shared" si="94"/>
        <v>4.5</v>
      </c>
      <c r="G744" s="4">
        <f t="shared" si="93"/>
        <v>211621.28996251427</v>
      </c>
      <c r="H744" s="42">
        <f t="shared" si="95"/>
        <v>7.9408247691032656</v>
      </c>
      <c r="I744" s="10">
        <f t="shared" si="96"/>
        <v>1.1945365466254618</v>
      </c>
      <c r="J744" s="4">
        <f t="shared" si="97"/>
        <v>484.70338977898552</v>
      </c>
      <c r="K744" s="4">
        <f t="shared" si="91"/>
        <v>108.96618627287117</v>
      </c>
      <c r="L744" s="42">
        <f>Pressure!Q744</f>
        <v>0.34640173706042121</v>
      </c>
      <c r="M744" s="10">
        <f t="shared" si="92"/>
        <v>0.23337672891295799</v>
      </c>
      <c r="N744" s="10">
        <f t="shared" si="98"/>
        <v>2.5992897854448858</v>
      </c>
    </row>
    <row r="745" spans="3:14">
      <c r="C745" s="4">
        <f>Pressure!AB745*1000000</f>
        <v>4992945.1830895422</v>
      </c>
      <c r="D745" s="78">
        <f>Pressure!I745</f>
        <v>8.1256230789298584E-5</v>
      </c>
      <c r="E745" s="40">
        <f>Pressure!H745</f>
        <v>81.256230789298584</v>
      </c>
      <c r="F745" s="10">
        <f t="shared" si="94"/>
        <v>4.5</v>
      </c>
      <c r="G745" s="4">
        <f t="shared" si="93"/>
        <v>211590.52337207456</v>
      </c>
      <c r="H745" s="42">
        <f t="shared" si="95"/>
        <v>7.9399224765822769</v>
      </c>
      <c r="I745" s="10">
        <f t="shared" si="96"/>
        <v>1.1945233124434738</v>
      </c>
      <c r="J745" s="4">
        <f t="shared" si="97"/>
        <v>484.62755189752187</v>
      </c>
      <c r="K745" s="4">
        <f t="shared" si="91"/>
        <v>108.94913715604557</v>
      </c>
      <c r="L745" s="42">
        <f>Pressure!Q745</f>
        <v>0.34688320536790584</v>
      </c>
      <c r="M745" s="10">
        <f t="shared" si="92"/>
        <v>0.23335106394073712</v>
      </c>
      <c r="N745" s="10">
        <f t="shared" si="98"/>
        <v>2.5992897854448858</v>
      </c>
    </row>
    <row r="746" spans="3:14">
      <c r="C746" s="4">
        <f>Pressure!AB746*1000000</f>
        <v>4992216.6790974317</v>
      </c>
      <c r="D746" s="78">
        <f>Pressure!I746</f>
        <v>8.1256230789298584E-5</v>
      </c>
      <c r="E746" s="40">
        <f>Pressure!H746</f>
        <v>81.256230789298584</v>
      </c>
      <c r="F746" s="10">
        <f t="shared" si="94"/>
        <v>4.5</v>
      </c>
      <c r="G746" s="4">
        <f t="shared" si="93"/>
        <v>211559.65090395868</v>
      </c>
      <c r="H746" s="42">
        <f t="shared" si="95"/>
        <v>7.9390170556238022</v>
      </c>
      <c r="I746" s="10">
        <f t="shared" si="96"/>
        <v>1.1945100288493131</v>
      </c>
      <c r="J746" s="4">
        <f t="shared" si="97"/>
        <v>484.5514530336568</v>
      </c>
      <c r="K746" s="4">
        <f t="shared" si="91"/>
        <v>108.93202936775702</v>
      </c>
      <c r="L746" s="42">
        <f>Pressure!Q746</f>
        <v>0.34736469600700098</v>
      </c>
      <c r="M746" s="10">
        <f t="shared" si="92"/>
        <v>0.23332530924095207</v>
      </c>
      <c r="N746" s="10">
        <f t="shared" si="98"/>
        <v>2.5992897854448858</v>
      </c>
    </row>
    <row r="747" spans="3:14">
      <c r="C747" s="4">
        <f>Pressure!AB747*1000000</f>
        <v>4991485.6769859511</v>
      </c>
      <c r="D747" s="78">
        <f>Pressure!I747</f>
        <v>8.1256230789298584E-5</v>
      </c>
      <c r="E747" s="40">
        <f>Pressure!H747</f>
        <v>81.256230789298584</v>
      </c>
      <c r="F747" s="10">
        <f t="shared" si="94"/>
        <v>4.5</v>
      </c>
      <c r="G747" s="4">
        <f t="shared" si="93"/>
        <v>211528.67257079409</v>
      </c>
      <c r="H747" s="42">
        <f t="shared" si="95"/>
        <v>7.9381085063532177</v>
      </c>
      <c r="I747" s="10">
        <f t="shared" si="96"/>
        <v>1.1944966958068337</v>
      </c>
      <c r="J747" s="4">
        <f t="shared" si="97"/>
        <v>484.47509321851635</v>
      </c>
      <c r="K747" s="4">
        <f t="shared" si="91"/>
        <v>108.914862915003</v>
      </c>
      <c r="L747" s="42">
        <f>Pressure!Q747</f>
        <v>0.34784620905886238</v>
      </c>
      <c r="M747" s="10">
        <f t="shared" si="92"/>
        <v>0.23329946481029462</v>
      </c>
      <c r="N747" s="10">
        <f t="shared" si="98"/>
        <v>2.5992897854448858</v>
      </c>
    </row>
    <row r="748" spans="3:14">
      <c r="C748" s="4">
        <f>Pressure!AB748*1000000</f>
        <v>4990752.1770543437</v>
      </c>
      <c r="D748" s="78">
        <f>Pressure!I748</f>
        <v>8.1256230789298584E-5</v>
      </c>
      <c r="E748" s="40">
        <f>Pressure!H748</f>
        <v>81.256230789298584</v>
      </c>
      <c r="F748" s="10">
        <f t="shared" si="94"/>
        <v>4.5</v>
      </c>
      <c r="G748" s="4">
        <f t="shared" si="93"/>
        <v>211497.58838526209</v>
      </c>
      <c r="H748" s="42">
        <f t="shared" si="95"/>
        <v>7.9371968288966084</v>
      </c>
      <c r="I748" s="10">
        <f t="shared" si="96"/>
        <v>1.1944833132797461</v>
      </c>
      <c r="J748" s="4">
        <f t="shared" si="97"/>
        <v>484.39847248335917</v>
      </c>
      <c r="K748" s="4">
        <f t="shared" si="91"/>
        <v>108.89763780481076</v>
      </c>
      <c r="L748" s="42">
        <f>Pressure!Q748</f>
        <v>0.34832774460468247</v>
      </c>
      <c r="M748" s="10">
        <f t="shared" si="92"/>
        <v>0.23327353064545411</v>
      </c>
      <c r="N748" s="10">
        <f t="shared" si="98"/>
        <v>2.5992897854448858</v>
      </c>
    </row>
    <row r="749" spans="3:14">
      <c r="C749" s="4">
        <f>Pressure!AB749*1000000</f>
        <v>4990016.1796030952</v>
      </c>
      <c r="D749" s="78">
        <f>Pressure!I749</f>
        <v>8.1256230789298584E-5</v>
      </c>
      <c r="E749" s="40">
        <f>Pressure!H749</f>
        <v>81.256230789298584</v>
      </c>
      <c r="F749" s="10">
        <f t="shared" si="94"/>
        <v>4.5</v>
      </c>
      <c r="G749" s="4">
        <f t="shared" si="93"/>
        <v>211466.39836009667</v>
      </c>
      <c r="H749" s="42">
        <f t="shared" si="95"/>
        <v>7.9362820233807252</v>
      </c>
      <c r="I749" s="10">
        <f t="shared" si="96"/>
        <v>1.1944698812316172</v>
      </c>
      <c r="J749" s="4">
        <f t="shared" si="97"/>
        <v>484.3215908595738</v>
      </c>
      <c r="K749" s="4">
        <f t="shared" si="91"/>
        <v>108.88035404423673</v>
      </c>
      <c r="L749" s="42">
        <f>Pressure!Q749</f>
        <v>0.3488093027256905</v>
      </c>
      <c r="M749" s="10">
        <f t="shared" si="92"/>
        <v>0.23324750674310127</v>
      </c>
      <c r="N749" s="10">
        <f t="shared" si="98"/>
        <v>2.5992897854448858</v>
      </c>
    </row>
    <row r="750" spans="3:14">
      <c r="C750" s="4">
        <f>Pressure!AB750*1000000</f>
        <v>4989277.6849335888</v>
      </c>
      <c r="D750" s="78">
        <f>Pressure!I750</f>
        <v>8.1256230789298584E-5</v>
      </c>
      <c r="E750" s="40">
        <f>Pressure!H750</f>
        <v>81.256230789298584</v>
      </c>
      <c r="F750" s="10">
        <f t="shared" si="94"/>
        <v>4.5</v>
      </c>
      <c r="G750" s="4">
        <f t="shared" si="93"/>
        <v>211435.10250806977</v>
      </c>
      <c r="H750" s="42">
        <f t="shared" si="95"/>
        <v>7.9353640899325493</v>
      </c>
      <c r="I750" s="10">
        <f t="shared" si="96"/>
        <v>1.1944563996258626</v>
      </c>
      <c r="J750" s="4">
        <f t="shared" si="97"/>
        <v>484.2444483786424</v>
      </c>
      <c r="K750" s="4">
        <f t="shared" si="91"/>
        <v>108.86301164035844</v>
      </c>
      <c r="L750" s="42">
        <f>Pressure!Q750</f>
        <v>0.34929088350315268</v>
      </c>
      <c r="M750" s="10">
        <f t="shared" si="92"/>
        <v>0.23322139309990575</v>
      </c>
      <c r="N750" s="10">
        <f t="shared" si="98"/>
        <v>2.5992897854448858</v>
      </c>
    </row>
    <row r="751" spans="3:14">
      <c r="C751" s="4">
        <f>Pressure!AB751*1000000</f>
        <v>4988536.6933485428</v>
      </c>
      <c r="D751" s="78">
        <f>Pressure!I751</f>
        <v>8.1256230789298584E-5</v>
      </c>
      <c r="E751" s="40">
        <f>Pressure!H751</f>
        <v>81.256230789298584</v>
      </c>
      <c r="F751" s="10">
        <f t="shared" si="94"/>
        <v>4.5</v>
      </c>
      <c r="G751" s="4">
        <f t="shared" si="93"/>
        <v>211403.70084201</v>
      </c>
      <c r="H751" s="42">
        <f t="shared" si="95"/>
        <v>7.9344430286798593</v>
      </c>
      <c r="I751" s="10">
        <f t="shared" si="96"/>
        <v>1.1944428684257555</v>
      </c>
      <c r="J751" s="4">
        <f t="shared" si="97"/>
        <v>484.16704507218662</v>
      </c>
      <c r="K751" s="4">
        <f t="shared" si="91"/>
        <v>108.84561060028476</v>
      </c>
      <c r="L751" s="42">
        <f>Pressure!Q751</f>
        <v>0.34977248701837227</v>
      </c>
      <c r="M751" s="10">
        <f t="shared" si="92"/>
        <v>0.23319518971248435</v>
      </c>
      <c r="N751" s="10">
        <f t="shared" si="98"/>
        <v>2.5992897854448858</v>
      </c>
    </row>
    <row r="752" spans="3:14">
      <c r="C752" s="4">
        <f>Pressure!AB752*1000000</f>
        <v>4987793.2051516622</v>
      </c>
      <c r="D752" s="78">
        <f>Pressure!I752</f>
        <v>8.1256230789298584E-5</v>
      </c>
      <c r="E752" s="40">
        <f>Pressure!H752</f>
        <v>81.256230789298584</v>
      </c>
      <c r="F752" s="10">
        <f t="shared" si="94"/>
        <v>4.5</v>
      </c>
      <c r="G752" s="4">
        <f t="shared" si="93"/>
        <v>211372.19337478769</v>
      </c>
      <c r="H752" s="42">
        <f t="shared" si="95"/>
        <v>7.9335188397507856</v>
      </c>
      <c r="I752" s="10">
        <f t="shared" si="96"/>
        <v>1.1944292875944198</v>
      </c>
      <c r="J752" s="4">
        <f t="shared" si="97"/>
        <v>484.08938097193129</v>
      </c>
      <c r="K752" s="4">
        <f t="shared" si="91"/>
        <v>108.82815093114772</v>
      </c>
      <c r="L752" s="42">
        <f>Pressure!Q752</f>
        <v>0.3502541133526898</v>
      </c>
      <c r="M752" s="10">
        <f t="shared" si="92"/>
        <v>0.23316889657751097</v>
      </c>
      <c r="N752" s="10">
        <f t="shared" si="98"/>
        <v>2.5992897854448858</v>
      </c>
    </row>
    <row r="753" spans="3:14">
      <c r="C753" s="4">
        <f>Pressure!AB753*1000000</f>
        <v>4987047.2206479423</v>
      </c>
      <c r="D753" s="78">
        <f>Pressure!I753</f>
        <v>8.1256230789298584E-5</v>
      </c>
      <c r="E753" s="40">
        <f>Pressure!H753</f>
        <v>81.256230789298584</v>
      </c>
      <c r="F753" s="10">
        <f t="shared" si="94"/>
        <v>4.5</v>
      </c>
      <c r="G753" s="4">
        <f t="shared" si="93"/>
        <v>211340.58011932793</v>
      </c>
      <c r="H753" s="42">
        <f t="shared" si="95"/>
        <v>7.9325915232741648</v>
      </c>
      <c r="I753" s="10">
        <f t="shared" si="96"/>
        <v>1.1944156570948348</v>
      </c>
      <c r="J753" s="4">
        <f t="shared" si="97"/>
        <v>484.01145610973583</v>
      </c>
      <c r="K753" s="4">
        <f t="shared" si="91"/>
        <v>108.81063264010967</v>
      </c>
      <c r="L753" s="42">
        <f>Pressure!Q753</f>
        <v>0.35073576258748312</v>
      </c>
      <c r="M753" s="10">
        <f t="shared" si="92"/>
        <v>0.23314251369158087</v>
      </c>
      <c r="N753" s="10">
        <f t="shared" si="98"/>
        <v>2.5992897854448858</v>
      </c>
    </row>
    <row r="754" spans="3:14">
      <c r="C754" s="4">
        <f>Pressure!AB754*1000000</f>
        <v>4986298.7401433839</v>
      </c>
      <c r="D754" s="78">
        <f>Pressure!I754</f>
        <v>8.1256230789298584E-5</v>
      </c>
      <c r="E754" s="40">
        <f>Pressure!H754</f>
        <v>81.256230789298584</v>
      </c>
      <c r="F754" s="10">
        <f t="shared" si="94"/>
        <v>4.5</v>
      </c>
      <c r="G754" s="4">
        <f t="shared" si="93"/>
        <v>211308.86108859841</v>
      </c>
      <c r="H754" s="42">
        <f t="shared" si="95"/>
        <v>7.9316610793792268</v>
      </c>
      <c r="I754" s="10">
        <f t="shared" si="96"/>
        <v>1.1944019768898306</v>
      </c>
      <c r="J754" s="4">
        <f t="shared" si="97"/>
        <v>483.93327051756501</v>
      </c>
      <c r="K754" s="4">
        <f t="shared" si="91"/>
        <v>108.7930557343566</v>
      </c>
      <c r="L754" s="42">
        <f>Pressure!Q754</f>
        <v>0.35121743480416767</v>
      </c>
      <c r="M754" s="10">
        <f t="shared" si="92"/>
        <v>0.23311604105134529</v>
      </c>
      <c r="N754" s="10">
        <f t="shared" si="98"/>
        <v>2.5992897854448858</v>
      </c>
    </row>
    <row r="755" spans="3:14">
      <c r="C755" s="4">
        <f>Pressure!AB755*1000000</f>
        <v>4985547.763945247</v>
      </c>
      <c r="D755" s="78">
        <f>Pressure!I755</f>
        <v>8.1256230789298584E-5</v>
      </c>
      <c r="E755" s="40">
        <f>Pressure!H755</f>
        <v>81.256230789298584</v>
      </c>
      <c r="F755" s="10">
        <f t="shared" si="94"/>
        <v>4.5</v>
      </c>
      <c r="G755" s="4">
        <f t="shared" si="93"/>
        <v>211277.03629562011</v>
      </c>
      <c r="H755" s="42">
        <f t="shared" si="95"/>
        <v>7.9307275081958784</v>
      </c>
      <c r="I755" s="10">
        <f t="shared" si="96"/>
        <v>1.1943882469420917</v>
      </c>
      <c r="J755" s="4">
        <f t="shared" si="97"/>
        <v>483.8548242275146</v>
      </c>
      <c r="K755" s="4">
        <f t="shared" si="91"/>
        <v>108.77542022110396</v>
      </c>
      <c r="L755" s="42">
        <f>Pressure!Q755</f>
        <v>0.35169913008419645</v>
      </c>
      <c r="M755" s="10">
        <f t="shared" si="92"/>
        <v>0.23308947865337634</v>
      </c>
      <c r="N755" s="10">
        <f t="shared" si="98"/>
        <v>2.5992897854448858</v>
      </c>
    </row>
    <row r="756" spans="3:14">
      <c r="C756" s="4">
        <f>Pressure!AB756*1000000</f>
        <v>4984794.2923616972</v>
      </c>
      <c r="D756" s="78">
        <f>Pressure!I756</f>
        <v>8.1256230789298584E-5</v>
      </c>
      <c r="E756" s="40">
        <f>Pressure!H756</f>
        <v>81.256230789298584</v>
      </c>
      <c r="F756" s="10">
        <f t="shared" si="94"/>
        <v>4.5</v>
      </c>
      <c r="G756" s="4">
        <f t="shared" si="93"/>
        <v>211245.10575345249</v>
      </c>
      <c r="H756" s="42">
        <f t="shared" si="95"/>
        <v>7.9297908098542864</v>
      </c>
      <c r="I756" s="10">
        <f t="shared" si="96"/>
        <v>1.1943744672141512</v>
      </c>
      <c r="J756" s="4">
        <f t="shared" si="97"/>
        <v>483.77611727177566</v>
      </c>
      <c r="K756" s="4">
        <f t="shared" si="91"/>
        <v>108.75772610758861</v>
      </c>
      <c r="L756" s="42">
        <f>Pressure!Q756</f>
        <v>0.3521808485090604</v>
      </c>
      <c r="M756" s="10">
        <f t="shared" si="92"/>
        <v>0.2330628264943255</v>
      </c>
      <c r="N756" s="10">
        <f t="shared" si="98"/>
        <v>2.5992897854448858</v>
      </c>
    </row>
    <row r="757" spans="3:14">
      <c r="C757" s="4">
        <f>Pressure!AB757*1000000</f>
        <v>4984038.3257023245</v>
      </c>
      <c r="D757" s="78">
        <f>Pressure!I757</f>
        <v>8.1256230789298584E-5</v>
      </c>
      <c r="E757" s="40">
        <f>Pressure!H757</f>
        <v>81.256230789298584</v>
      </c>
      <c r="F757" s="10">
        <f t="shared" si="94"/>
        <v>4.5</v>
      </c>
      <c r="G757" s="4">
        <f t="shared" si="93"/>
        <v>211213.06947521531</v>
      </c>
      <c r="H757" s="42">
        <f t="shared" si="95"/>
        <v>7.9288509844854973</v>
      </c>
      <c r="I757" s="10">
        <f t="shared" si="96"/>
        <v>1.1943606376683988</v>
      </c>
      <c r="J757" s="4">
        <f t="shared" si="97"/>
        <v>483.69714968268744</v>
      </c>
      <c r="K757" s="4">
        <f t="shared" si="91"/>
        <v>108.73997340108076</v>
      </c>
      <c r="L757" s="42">
        <f>Pressure!Q757</f>
        <v>0.35266259016028823</v>
      </c>
      <c r="M757" s="10">
        <f t="shared" si="92"/>
        <v>0.23303608457071281</v>
      </c>
      <c r="N757" s="10">
        <f t="shared" si="98"/>
        <v>2.5992897854448858</v>
      </c>
    </row>
    <row r="758" spans="3:14">
      <c r="C758" s="4">
        <f>Pressure!AB758*1000000</f>
        <v>4983279.8642776469</v>
      </c>
      <c r="D758" s="78">
        <f>Pressure!I758</f>
        <v>8.1256230789298584E-5</v>
      </c>
      <c r="E758" s="40">
        <f>Pressure!H758</f>
        <v>81.256230789298584</v>
      </c>
      <c r="F758" s="10">
        <f t="shared" si="94"/>
        <v>4.5</v>
      </c>
      <c r="G758" s="4">
        <f t="shared" si="93"/>
        <v>211180.92747406763</v>
      </c>
      <c r="H758" s="42">
        <f t="shared" si="95"/>
        <v>7.9279080322208388</v>
      </c>
      <c r="I758" s="10">
        <f t="shared" si="96"/>
        <v>1.1943467582670728</v>
      </c>
      <c r="J758" s="4">
        <f t="shared" si="97"/>
        <v>483.61792149268638</v>
      </c>
      <c r="K758" s="4">
        <f t="shared" si="91"/>
        <v>108.72216210887244</v>
      </c>
      <c r="L758" s="42">
        <f>Pressure!Q758</f>
        <v>0.35314435511944692</v>
      </c>
      <c r="M758" s="10">
        <f t="shared" si="92"/>
        <v>0.23300925287919586</v>
      </c>
      <c r="N758" s="10">
        <f t="shared" si="98"/>
        <v>2.5992897854448858</v>
      </c>
    </row>
    <row r="759" spans="3:14">
      <c r="C759" s="4">
        <f>Pressure!AB759*1000000</f>
        <v>4982518.9083994292</v>
      </c>
      <c r="D759" s="78">
        <f>Pressure!I759</f>
        <v>8.1256230789298584E-5</v>
      </c>
      <c r="E759" s="40">
        <f>Pressure!H759</f>
        <v>81.256230789298584</v>
      </c>
      <c r="F759" s="10">
        <f t="shared" si="94"/>
        <v>4.5</v>
      </c>
      <c r="G759" s="4">
        <f t="shared" si="93"/>
        <v>211148.67976322144</v>
      </c>
      <c r="H759" s="42">
        <f t="shared" si="95"/>
        <v>7.9269619531923139</v>
      </c>
      <c r="I759" s="10">
        <f t="shared" si="96"/>
        <v>1.1943328289722648</v>
      </c>
      <c r="J759" s="4">
        <f t="shared" si="97"/>
        <v>483.53843273433915</v>
      </c>
      <c r="K759" s="4">
        <f t="shared" si="91"/>
        <v>108.70429223828496</v>
      </c>
      <c r="L759" s="42">
        <f>Pressure!Q759</f>
        <v>0.35362614346814153</v>
      </c>
      <c r="M759" s="10">
        <f t="shared" si="92"/>
        <v>0.23298233141626981</v>
      </c>
      <c r="N759" s="10">
        <f t="shared" si="98"/>
        <v>2.5992897854448858</v>
      </c>
    </row>
    <row r="760" spans="3:14">
      <c r="C760" s="4">
        <f>Pressure!AB760*1000000</f>
        <v>4981755.4583804552</v>
      </c>
      <c r="D760" s="78">
        <f>Pressure!I760</f>
        <v>8.1256230789298584E-5</v>
      </c>
      <c r="E760" s="40">
        <f>Pressure!H760</f>
        <v>81.256230789298584</v>
      </c>
      <c r="F760" s="10">
        <f t="shared" si="94"/>
        <v>4.5</v>
      </c>
      <c r="G760" s="4">
        <f t="shared" si="93"/>
        <v>211116.32635593184</v>
      </c>
      <c r="H760" s="42">
        <f t="shared" si="95"/>
        <v>7.9260127475323099</v>
      </c>
      <c r="I760" s="10">
        <f t="shared" si="96"/>
        <v>1.1943188497459154</v>
      </c>
      <c r="J760" s="4">
        <f t="shared" si="97"/>
        <v>483.45868344031902</v>
      </c>
      <c r="K760" s="4">
        <f t="shared" si="91"/>
        <v>108.6863637966636</v>
      </c>
      <c r="L760" s="42">
        <f>Pressure!Q760</f>
        <v>0.35410795528801559</v>
      </c>
      <c r="M760" s="10">
        <f t="shared" si="92"/>
        <v>0.23295532017853812</v>
      </c>
      <c r="N760" s="10">
        <f t="shared" si="98"/>
        <v>2.5992897854448858</v>
      </c>
    </row>
    <row r="761" spans="3:14">
      <c r="C761" s="4">
        <f>Pressure!AB761*1000000</f>
        <v>4980989.5145347929</v>
      </c>
      <c r="D761" s="78">
        <f>Pressure!I761</f>
        <v>8.1256230789298584E-5</v>
      </c>
      <c r="E761" s="40">
        <f>Pressure!H761</f>
        <v>81.256230789298584</v>
      </c>
      <c r="F761" s="10">
        <f t="shared" si="94"/>
        <v>4.5</v>
      </c>
      <c r="G761" s="4">
        <f t="shared" si="93"/>
        <v>211083.86726550839</v>
      </c>
      <c r="H761" s="42">
        <f t="shared" si="95"/>
        <v>7.9250604153739257</v>
      </c>
      <c r="I761" s="10">
        <f t="shared" si="96"/>
        <v>1.1943048205498195</v>
      </c>
      <c r="J761" s="4">
        <f t="shared" si="97"/>
        <v>483.37867364343316</v>
      </c>
      <c r="K761" s="4">
        <f t="shared" si="91"/>
        <v>108.66837679138375</v>
      </c>
      <c r="L761" s="42">
        <f>Pressure!Q761</f>
        <v>0.35458979066075108</v>
      </c>
      <c r="M761" s="10">
        <f t="shared" si="92"/>
        <v>0.23292821916252537</v>
      </c>
      <c r="N761" s="10">
        <f t="shared" si="98"/>
        <v>2.5992897854448858</v>
      </c>
    </row>
    <row r="762" spans="3:14">
      <c r="C762" s="4">
        <f>Pressure!AB762*1000000</f>
        <v>4980221.0771775069</v>
      </c>
      <c r="D762" s="78">
        <f>Pressure!I762</f>
        <v>8.1256230789298584E-5</v>
      </c>
      <c r="E762" s="40">
        <f>Pressure!H762</f>
        <v>81.256230789298584</v>
      </c>
      <c r="F762" s="10">
        <f t="shared" si="94"/>
        <v>4.5</v>
      </c>
      <c r="G762" s="4">
        <f t="shared" si="93"/>
        <v>211051.30250530283</v>
      </c>
      <c r="H762" s="42">
        <f t="shared" si="95"/>
        <v>7.9241049568506288</v>
      </c>
      <c r="I762" s="10">
        <f t="shared" si="96"/>
        <v>1.194290741345619</v>
      </c>
      <c r="J762" s="4">
        <f t="shared" si="97"/>
        <v>483.29840337659283</v>
      </c>
      <c r="K762" s="4">
        <f t="shared" si="91"/>
        <v>108.65033122984417</v>
      </c>
      <c r="L762" s="42">
        <f>Pressure!Q762</f>
        <v>0.3550716496680687</v>
      </c>
      <c r="M762" s="10">
        <f t="shared" si="92"/>
        <v>0.23290102836478405</v>
      </c>
      <c r="N762" s="10">
        <f t="shared" si="98"/>
        <v>2.5992897854448858</v>
      </c>
    </row>
    <row r="763" spans="3:14">
      <c r="C763" s="4">
        <f>Pressure!AB763*1000000</f>
        <v>4979450.146625015</v>
      </c>
      <c r="D763" s="78">
        <f>Pressure!I763</f>
        <v>8.1256230789298584E-5</v>
      </c>
      <c r="E763" s="40">
        <f>Pressure!H763</f>
        <v>81.256230789298584</v>
      </c>
      <c r="F763" s="10">
        <f t="shared" si="94"/>
        <v>4.5</v>
      </c>
      <c r="G763" s="4">
        <f t="shared" si="93"/>
        <v>211018.63208872432</v>
      </c>
      <c r="H763" s="42">
        <f t="shared" si="95"/>
        <v>7.9231463720966921</v>
      </c>
      <c r="I763" s="10">
        <f t="shared" si="96"/>
        <v>1.1942766120948116</v>
      </c>
      <c r="J763" s="4">
        <f t="shared" si="97"/>
        <v>483.21787267285083</v>
      </c>
      <c r="K763" s="4">
        <f t="shared" si="91"/>
        <v>108.63222711947549</v>
      </c>
      <c r="L763" s="42">
        <f>Pressure!Q763</f>
        <v>0.35555353239172788</v>
      </c>
      <c r="M763" s="10">
        <f t="shared" si="92"/>
        <v>0.23287374778181552</v>
      </c>
      <c r="N763" s="10">
        <f t="shared" si="98"/>
        <v>2.5992897854448858</v>
      </c>
    </row>
    <row r="764" spans="3:14">
      <c r="C764" s="4">
        <f>Pressure!AB764*1000000</f>
        <v>4978676.7231945768</v>
      </c>
      <c r="D764" s="78">
        <f>Pressure!I764</f>
        <v>8.1256230789298584E-5</v>
      </c>
      <c r="E764" s="40">
        <f>Pressure!H764</f>
        <v>81.256230789298584</v>
      </c>
      <c r="F764" s="10">
        <f t="shared" si="94"/>
        <v>4.5</v>
      </c>
      <c r="G764" s="4">
        <f t="shared" si="93"/>
        <v>210985.8560292176</v>
      </c>
      <c r="H764" s="42">
        <f t="shared" si="95"/>
        <v>7.9221846612465443</v>
      </c>
      <c r="I764" s="10">
        <f t="shared" si="96"/>
        <v>1.194262432758739</v>
      </c>
      <c r="J764" s="4">
        <f t="shared" si="97"/>
        <v>483.13708156534784</v>
      </c>
      <c r="K764" s="4">
        <f t="shared" si="91"/>
        <v>108.61406446772804</v>
      </c>
      <c r="L764" s="42">
        <f>Pressure!Q764</f>
        <v>0.35603543891352707</v>
      </c>
      <c r="M764" s="10">
        <f t="shared" si="92"/>
        <v>0.2328463774101735</v>
      </c>
      <c r="N764" s="10">
        <f t="shared" si="98"/>
        <v>2.5992897854448858</v>
      </c>
    </row>
    <row r="765" spans="3:14">
      <c r="C765" s="4">
        <f>Pressure!AB765*1000000</f>
        <v>4977900.8072047792</v>
      </c>
      <c r="D765" s="78">
        <f>Pressure!I765</f>
        <v>8.1256230789298584E-5</v>
      </c>
      <c r="E765" s="40">
        <f>Pressure!H765</f>
        <v>81.256230789298584</v>
      </c>
      <c r="F765" s="10">
        <f t="shared" si="94"/>
        <v>4.5</v>
      </c>
      <c r="G765" s="4">
        <f t="shared" si="93"/>
        <v>210952.97434028378</v>
      </c>
      <c r="H765" s="42">
        <f t="shared" si="95"/>
        <v>7.9212198244353873</v>
      </c>
      <c r="I765" s="10">
        <f t="shared" si="96"/>
        <v>1.1942482032985968</v>
      </c>
      <c r="J765" s="4">
        <f t="shared" si="97"/>
        <v>483.05603008736318</v>
      </c>
      <c r="K765" s="4">
        <f t="shared" si="91"/>
        <v>108.59584328208335</v>
      </c>
      <c r="L765" s="42">
        <f>Pressure!Q765</f>
        <v>0.35651736931530376</v>
      </c>
      <c r="M765" s="10">
        <f t="shared" si="92"/>
        <v>0.23281891724632908</v>
      </c>
      <c r="N765" s="10">
        <f t="shared" si="98"/>
        <v>2.5992897854448858</v>
      </c>
    </row>
    <row r="766" spans="3:14">
      <c r="C766" s="4">
        <f>Pressure!AB766*1000000</f>
        <v>4977122.3989754375</v>
      </c>
      <c r="D766" s="78">
        <f>Pressure!I766</f>
        <v>8.1256230789298584E-5</v>
      </c>
      <c r="E766" s="40">
        <f>Pressure!H766</f>
        <v>81.256230789298584</v>
      </c>
      <c r="F766" s="10">
        <f t="shared" si="94"/>
        <v>4.5</v>
      </c>
      <c r="G766" s="4">
        <f t="shared" si="93"/>
        <v>210919.9870354759</v>
      </c>
      <c r="H766" s="42">
        <f t="shared" si="95"/>
        <v>7.9202518617990858</v>
      </c>
      <c r="I766" s="10">
        <f t="shared" si="96"/>
        <v>1.1942339236754316</v>
      </c>
      <c r="J766" s="4">
        <f t="shared" si="97"/>
        <v>482.9747182723043</v>
      </c>
      <c r="K766" s="4">
        <f t="shared" si="91"/>
        <v>108.57756357005178</v>
      </c>
      <c r="L766" s="42">
        <f>Pressure!Q766</f>
        <v>0.35699932367893467</v>
      </c>
      <c r="M766" s="10">
        <f t="shared" si="92"/>
        <v>0.23279136728678756</v>
      </c>
      <c r="N766" s="10">
        <f t="shared" si="98"/>
        <v>2.5992897854448858</v>
      </c>
    </row>
    <row r="767" spans="3:14">
      <c r="C767" s="4">
        <f>Pressure!AB767*1000000</f>
        <v>4976341.4988273038</v>
      </c>
      <c r="D767" s="78">
        <f>Pressure!I767</f>
        <v>8.1256230789298584E-5</v>
      </c>
      <c r="E767" s="40">
        <f>Pressure!H767</f>
        <v>81.256230789298584</v>
      </c>
      <c r="F767" s="10">
        <f t="shared" si="94"/>
        <v>4.5</v>
      </c>
      <c r="G767" s="4">
        <f t="shared" si="93"/>
        <v>210886.8941283868</v>
      </c>
      <c r="H767" s="42">
        <f t="shared" si="95"/>
        <v>7.9192807734737585</v>
      </c>
      <c r="I767" s="10">
        <f t="shared" si="96"/>
        <v>1.1942195938501363</v>
      </c>
      <c r="J767" s="4">
        <f t="shared" si="97"/>
        <v>482.89314615367681</v>
      </c>
      <c r="K767" s="4">
        <f t="shared" si="91"/>
        <v>108.55922533916569</v>
      </c>
      <c r="L767" s="42">
        <f>Pressure!Q767</f>
        <v>0.35748130208633588</v>
      </c>
      <c r="M767" s="10">
        <f t="shared" si="92"/>
        <v>0.23276372752802491</v>
      </c>
      <c r="N767" s="10">
        <f t="shared" si="98"/>
        <v>2.5992897854448858</v>
      </c>
    </row>
    <row r="768" spans="3:14">
      <c r="C768" s="4">
        <f>Pressure!AB768*1000000</f>
        <v>4975558.1070823865</v>
      </c>
      <c r="D768" s="78">
        <f>Pressure!I768</f>
        <v>8.1256230789298584E-5</v>
      </c>
      <c r="E768" s="40">
        <f>Pressure!H768</f>
        <v>81.256230789298584</v>
      </c>
      <c r="F768" s="10">
        <f t="shared" si="94"/>
        <v>4.5</v>
      </c>
      <c r="G768" s="4">
        <f t="shared" si="93"/>
        <v>210853.69563266251</v>
      </c>
      <c r="H768" s="42">
        <f t="shared" si="95"/>
        <v>7.9183065595962248</v>
      </c>
      <c r="I768" s="10">
        <f t="shared" si="96"/>
        <v>1.1942052137834547</v>
      </c>
      <c r="J768" s="4">
        <f t="shared" si="97"/>
        <v>482.8113137651174</v>
      </c>
      <c r="K768" s="4">
        <f t="shared" si="91"/>
        <v>108.54082859698697</v>
      </c>
      <c r="L768" s="42">
        <f>Pressure!Q768</f>
        <v>0.35796330461946307</v>
      </c>
      <c r="M768" s="10">
        <f t="shared" si="92"/>
        <v>0.23273599796654207</v>
      </c>
      <c r="N768" s="10">
        <f t="shared" si="98"/>
        <v>2.5992897854448858</v>
      </c>
    </row>
    <row r="769" spans="3:14">
      <c r="C769" s="4">
        <f>Pressure!AB769*1000000</f>
        <v>4974772.2240636982</v>
      </c>
      <c r="D769" s="78">
        <f>Pressure!I769</f>
        <v>8.1256230789298584E-5</v>
      </c>
      <c r="E769" s="40">
        <f>Pressure!H769</f>
        <v>81.256230789298584</v>
      </c>
      <c r="F769" s="10">
        <f t="shared" si="94"/>
        <v>4.5</v>
      </c>
      <c r="G769" s="4">
        <f t="shared" si="93"/>
        <v>210820.39156199162</v>
      </c>
      <c r="H769" s="42">
        <f t="shared" si="95"/>
        <v>7.9173292203036754</v>
      </c>
      <c r="I769" s="10">
        <f t="shared" si="96"/>
        <v>1.1941907834359773</v>
      </c>
      <c r="J769" s="4">
        <f t="shared" si="97"/>
        <v>482.72922114036766</v>
      </c>
      <c r="K769" s="4">
        <f t="shared" si="91"/>
        <v>108.52237335110104</v>
      </c>
      <c r="L769" s="42">
        <f>Pressure!Q769</f>
        <v>0.35844533136031159</v>
      </c>
      <c r="M769" s="10">
        <f t="shared" si="92"/>
        <v>0.23270817859881282</v>
      </c>
      <c r="N769" s="10">
        <f t="shared" si="98"/>
        <v>2.5992897854448858</v>
      </c>
    </row>
    <row r="770" spans="3:14">
      <c r="C770" s="4">
        <f>Pressure!AB770*1000000</f>
        <v>4973983.8500956986</v>
      </c>
      <c r="D770" s="78">
        <f>Pressure!I770</f>
        <v>8.1256230789298584E-5</v>
      </c>
      <c r="E770" s="40">
        <f>Pressure!H770</f>
        <v>81.256230789298584</v>
      </c>
      <c r="F770" s="10">
        <f t="shared" si="94"/>
        <v>4.5</v>
      </c>
      <c r="G770" s="4">
        <f t="shared" si="93"/>
        <v>210786.98193012408</v>
      </c>
      <c r="H770" s="42">
        <f t="shared" si="95"/>
        <v>7.9163487557341989</v>
      </c>
      <c r="I770" s="10">
        <f t="shared" si="96"/>
        <v>1.1941763027681491</v>
      </c>
      <c r="J770" s="4">
        <f t="shared" si="97"/>
        <v>482.64686831332034</v>
      </c>
      <c r="K770" s="4">
        <f t="shared" si="91"/>
        <v>108.50385960912736</v>
      </c>
      <c r="L770" s="42">
        <f>Pressure!Q770</f>
        <v>0.35892738239091648</v>
      </c>
      <c r="M770" s="10">
        <f t="shared" si="92"/>
        <v>0.23268026942123479</v>
      </c>
      <c r="N770" s="10">
        <f t="shared" si="98"/>
        <v>2.5992897854448858</v>
      </c>
    </row>
    <row r="771" spans="3:14">
      <c r="C771" s="4">
        <f>Pressure!AB771*1000000</f>
        <v>4973192.9855036307</v>
      </c>
      <c r="D771" s="78">
        <f>Pressure!I771</f>
        <v>8.1256230789298584E-5</v>
      </c>
      <c r="E771" s="40">
        <f>Pressure!H771</f>
        <v>81.256230789298584</v>
      </c>
      <c r="F771" s="10">
        <f t="shared" si="94"/>
        <v>4.5</v>
      </c>
      <c r="G771" s="4">
        <f t="shared" si="93"/>
        <v>210753.46675084293</v>
      </c>
      <c r="H771" s="42">
        <f t="shared" si="95"/>
        <v>7.9153651660259987</v>
      </c>
      <c r="I771" s="10">
        <f t="shared" si="96"/>
        <v>1.1941617717402566</v>
      </c>
      <c r="J771" s="4">
        <f t="shared" si="97"/>
        <v>482.56425531795003</v>
      </c>
      <c r="K771" s="4">
        <f t="shared" si="91"/>
        <v>108.48528737870376</v>
      </c>
      <c r="L771" s="42">
        <f>Pressure!Q771</f>
        <v>0.35940945779335287</v>
      </c>
      <c r="M771" s="10">
        <f t="shared" si="92"/>
        <v>0.23265227043031156</v>
      </c>
      <c r="N771" s="10">
        <f t="shared" si="98"/>
        <v>2.5992897854448858</v>
      </c>
    </row>
    <row r="772" spans="3:14">
      <c r="C772" s="4">
        <f>Pressure!AB772*1000000</f>
        <v>4972399.6306140712</v>
      </c>
      <c r="D772" s="78">
        <f>Pressure!I772</f>
        <v>8.1256230789298584E-5</v>
      </c>
      <c r="E772" s="40">
        <f>Pressure!H772</f>
        <v>81.256230789298584</v>
      </c>
      <c r="F772" s="10">
        <f t="shared" si="94"/>
        <v>4.5</v>
      </c>
      <c r="G772" s="4">
        <f t="shared" si="93"/>
        <v>210719.84603798788</v>
      </c>
      <c r="H772" s="42">
        <f t="shared" si="95"/>
        <v>7.9143784513180426</v>
      </c>
      <c r="I772" s="10">
        <f t="shared" si="96"/>
        <v>1.1941471903124385</v>
      </c>
      <c r="J772" s="4">
        <f t="shared" si="97"/>
        <v>482.48138218837067</v>
      </c>
      <c r="K772" s="4">
        <f t="shared" si="91"/>
        <v>108.46665666749936</v>
      </c>
      <c r="L772" s="42">
        <f>Pressure!Q772</f>
        <v>0.3598915576497359</v>
      </c>
      <c r="M772" s="10">
        <f t="shared" si="92"/>
        <v>0.23262418162243517</v>
      </c>
      <c r="N772" s="10">
        <f t="shared" si="98"/>
        <v>2.5992897854448858</v>
      </c>
    </row>
    <row r="773" spans="3:14">
      <c r="C773" s="4">
        <f>Pressure!AB773*1000000</f>
        <v>4971603.7857548492</v>
      </c>
      <c r="D773" s="78">
        <f>Pressure!I773</f>
        <v>8.1256230789298584E-5</v>
      </c>
      <c r="E773" s="40">
        <f>Pressure!H773</f>
        <v>81.256230789298584</v>
      </c>
      <c r="F773" s="10">
        <f t="shared" si="94"/>
        <v>4.5</v>
      </c>
      <c r="G773" s="4">
        <f t="shared" si="93"/>
        <v>210686.1198054516</v>
      </c>
      <c r="H773" s="42">
        <f t="shared" si="95"/>
        <v>7.9133886117499657</v>
      </c>
      <c r="I773" s="10">
        <f t="shared" si="96"/>
        <v>1.1941325584446834</v>
      </c>
      <c r="J773" s="4">
        <f t="shared" si="97"/>
        <v>482.39824895882691</v>
      </c>
      <c r="K773" s="4">
        <f t="shared" si="91"/>
        <v>108.44796748321274</v>
      </c>
      <c r="L773" s="42">
        <f>Pressure!Q773</f>
        <v>0.36037368204222098</v>
      </c>
      <c r="M773" s="10">
        <f t="shared" si="92"/>
        <v>0.23259600299403183</v>
      </c>
      <c r="N773" s="10">
        <f t="shared" si="98"/>
        <v>2.5992897854448858</v>
      </c>
    </row>
    <row r="774" spans="3:14">
      <c r="C774" s="4">
        <f>Pressure!AB774*1000000</f>
        <v>4970805.4512546817</v>
      </c>
      <c r="D774" s="78">
        <f>Pressure!I774</f>
        <v>8.1256230789298584E-5</v>
      </c>
      <c r="E774" s="40">
        <f>Pressure!H774</f>
        <v>81.256230789298584</v>
      </c>
      <c r="F774" s="10">
        <f t="shared" si="94"/>
        <v>4.5</v>
      </c>
      <c r="G774" s="4">
        <f t="shared" si="93"/>
        <v>210652.28806716445</v>
      </c>
      <c r="H774" s="42">
        <f t="shared" si="95"/>
        <v>7.9123956474616426</v>
      </c>
      <c r="I774" s="10">
        <f t="shared" si="96"/>
        <v>1.1941178760968225</v>
      </c>
      <c r="J774" s="4">
        <f t="shared" si="97"/>
        <v>482.31485566365637</v>
      </c>
      <c r="K774" s="4">
        <f t="shared" si="91"/>
        <v>108.42921983356332</v>
      </c>
      <c r="L774" s="42">
        <f>Pressure!Q774</f>
        <v>0.36085583105300395</v>
      </c>
      <c r="M774" s="10">
        <f t="shared" si="92"/>
        <v>0.2325677345415505</v>
      </c>
      <c r="N774" s="10">
        <f t="shared" si="98"/>
        <v>2.5992897854448858</v>
      </c>
    </row>
    <row r="775" spans="3:14">
      <c r="C775" s="4">
        <f>Pressure!AB775*1000000</f>
        <v>4970004.6274435408</v>
      </c>
      <c r="D775" s="78">
        <f>Pressure!I775</f>
        <v>8.1256230789298584E-5</v>
      </c>
      <c r="E775" s="40">
        <f>Pressure!H775</f>
        <v>81.256230789298584</v>
      </c>
      <c r="F775" s="10">
        <f t="shared" si="94"/>
        <v>4.5</v>
      </c>
      <c r="G775" s="4">
        <f t="shared" si="93"/>
        <v>210618.35083710993</v>
      </c>
      <c r="H775" s="42">
        <f t="shared" si="95"/>
        <v>7.9113995585936063</v>
      </c>
      <c r="I775" s="10">
        <f t="shared" si="96"/>
        <v>1.1941031432285367</v>
      </c>
      <c r="J775" s="4">
        <f t="shared" si="97"/>
        <v>482.23120233732749</v>
      </c>
      <c r="K775" s="4">
        <f t="shared" si="91"/>
        <v>108.41041372629996</v>
      </c>
      <c r="L775" s="42">
        <f>Pressure!Q775</f>
        <v>0.36133800476432121</v>
      </c>
      <c r="M775" s="10">
        <f t="shared" si="92"/>
        <v>0.23253937626138255</v>
      </c>
      <c r="N775" s="10">
        <f t="shared" si="98"/>
        <v>2.5992897854448858</v>
      </c>
    </row>
    <row r="776" spans="3:14">
      <c r="C776" s="4">
        <f>Pressure!AB776*1000000</f>
        <v>4969201.3146526013</v>
      </c>
      <c r="D776" s="78">
        <f>Pressure!I776</f>
        <v>8.1256230789298584E-5</v>
      </c>
      <c r="E776" s="40">
        <f>Pressure!H776</f>
        <v>81.256230789298584</v>
      </c>
      <c r="F776" s="10">
        <f t="shared" si="94"/>
        <v>4.5</v>
      </c>
      <c r="G776" s="4">
        <f t="shared" si="93"/>
        <v>210584.30812932254</v>
      </c>
      <c r="H776" s="42">
        <f t="shared" si="95"/>
        <v>7.9104003452870169</v>
      </c>
      <c r="I776" s="10">
        <f t="shared" si="96"/>
        <v>1.1940883597993555</v>
      </c>
      <c r="J776" s="4">
        <f t="shared" si="97"/>
        <v>482.14728901443448</v>
      </c>
      <c r="K776" s="4">
        <f t="shared" si="91"/>
        <v>108.39154916919979</v>
      </c>
      <c r="L776" s="42">
        <f>Pressure!Q776</f>
        <v>0.36182020325844971</v>
      </c>
      <c r="M776" s="10">
        <f t="shared" si="92"/>
        <v>0.23251092814986962</v>
      </c>
      <c r="N776" s="10">
        <f t="shared" si="98"/>
        <v>2.5992897854448858</v>
      </c>
    </row>
    <row r="777" spans="3:14">
      <c r="C777" s="4">
        <f>Pressure!AB777*1000000</f>
        <v>4968395.5132142082</v>
      </c>
      <c r="D777" s="78">
        <f>Pressure!I777</f>
        <v>8.1256230789298584E-5</v>
      </c>
      <c r="E777" s="40">
        <f>Pressure!H777</f>
        <v>81.256230789298584</v>
      </c>
      <c r="F777" s="10">
        <f t="shared" si="94"/>
        <v>4.5</v>
      </c>
      <c r="G777" s="4">
        <f t="shared" si="93"/>
        <v>210550.15995788635</v>
      </c>
      <c r="H777" s="42">
        <f t="shared" si="95"/>
        <v>7.9093980076835972</v>
      </c>
      <c r="I777" s="10">
        <f t="shared" si="96"/>
        <v>1.1940735257686552</v>
      </c>
      <c r="J777" s="4">
        <f t="shared" si="97"/>
        <v>482.063115729694</v>
      </c>
      <c r="K777" s="4">
        <f t="shared" si="91"/>
        <v>108.37262617006745</v>
      </c>
      <c r="L777" s="42">
        <f>Pressure!Q777</f>
        <v>0.3623024266177074</v>
      </c>
      <c r="M777" s="10">
        <f t="shared" si="92"/>
        <v>0.2324823902034619</v>
      </c>
      <c r="N777" s="10">
        <f t="shared" si="98"/>
        <v>2.5992897854448858</v>
      </c>
    </row>
    <row r="778" spans="3:14">
      <c r="C778" s="4">
        <f>Pressure!AB778*1000000</f>
        <v>4967587.2234616149</v>
      </c>
      <c r="D778" s="78">
        <f>Pressure!I778</f>
        <v>8.1256230789298584E-5</v>
      </c>
      <c r="E778" s="40">
        <f>Pressure!H778</f>
        <v>81.256230789298584</v>
      </c>
      <c r="F778" s="10">
        <f t="shared" si="94"/>
        <v>4.5</v>
      </c>
      <c r="G778" s="4">
        <f t="shared" si="93"/>
        <v>210515.90633692397</v>
      </c>
      <c r="H778" s="42">
        <f t="shared" si="95"/>
        <v>7.9083925459253246</v>
      </c>
      <c r="I778" s="10">
        <f t="shared" si="96"/>
        <v>1.1940586410956548</v>
      </c>
      <c r="J778" s="4">
        <f t="shared" si="97"/>
        <v>481.97868251791721</v>
      </c>
      <c r="K778" s="4">
        <f t="shared" si="91"/>
        <v>108.35364473672884</v>
      </c>
      <c r="L778" s="42">
        <f>Pressure!Q778</f>
        <v>0.3627846749244531</v>
      </c>
      <c r="M778" s="10">
        <f t="shared" si="92"/>
        <v>0.2324537624184965</v>
      </c>
      <c r="N778" s="10">
        <f t="shared" si="98"/>
        <v>2.5992897854448858</v>
      </c>
    </row>
    <row r="779" spans="3:14">
      <c r="C779" s="4">
        <f>Pressure!AB779*1000000</f>
        <v>4966776.4457295621</v>
      </c>
      <c r="D779" s="78">
        <f>Pressure!I779</f>
        <v>8.1256230789298584E-5</v>
      </c>
      <c r="E779" s="40">
        <f>Pressure!H779</f>
        <v>81.256230789298584</v>
      </c>
      <c r="F779" s="10">
        <f t="shared" si="94"/>
        <v>4.5</v>
      </c>
      <c r="G779" s="4">
        <f t="shared" si="93"/>
        <v>210481.54728062099</v>
      </c>
      <c r="H779" s="42">
        <f t="shared" si="95"/>
        <v>7.9073839601551263</v>
      </c>
      <c r="I779" s="10">
        <f t="shared" si="96"/>
        <v>1.1940437057394258</v>
      </c>
      <c r="J779" s="4">
        <f t="shared" si="97"/>
        <v>481.8939894140708</v>
      </c>
      <c r="K779" s="4">
        <f t="shared" si="91"/>
        <v>108.33460487704482</v>
      </c>
      <c r="L779" s="42">
        <f>Pressure!Q779</f>
        <v>0.3632669482610868</v>
      </c>
      <c r="M779" s="10">
        <f t="shared" si="92"/>
        <v>0.23242504479133899</v>
      </c>
      <c r="N779" s="10">
        <f t="shared" si="98"/>
        <v>2.5992897854448858</v>
      </c>
    </row>
    <row r="780" spans="3:14">
      <c r="C780" s="4">
        <f>Pressure!AB780*1000000</f>
        <v>4965963.1803536853</v>
      </c>
      <c r="D780" s="78">
        <f>Pressure!I780</f>
        <v>8.1256230789298584E-5</v>
      </c>
      <c r="E780" s="40">
        <f>Pressure!H780</f>
        <v>81.256230789298584</v>
      </c>
      <c r="F780" s="10">
        <f t="shared" si="94"/>
        <v>4.5</v>
      </c>
      <c r="G780" s="4">
        <f t="shared" si="93"/>
        <v>210447.08280320093</v>
      </c>
      <c r="H780" s="42">
        <f t="shared" si="95"/>
        <v>7.906372250516168</v>
      </c>
      <c r="I780" s="10">
        <f t="shared" si="96"/>
        <v>1.1940287196588808</v>
      </c>
      <c r="J780" s="4">
        <f t="shared" si="97"/>
        <v>481.80903645321501</v>
      </c>
      <c r="K780" s="4">
        <f t="shared" si="91"/>
        <v>108.31550659889731</v>
      </c>
      <c r="L780" s="42">
        <f>Pressure!Q780</f>
        <v>0.36374924671004971</v>
      </c>
      <c r="M780" s="10">
        <f t="shared" si="92"/>
        <v>0.2323962373183297</v>
      </c>
      <c r="N780" s="10">
        <f t="shared" si="98"/>
        <v>2.5992897854448858</v>
      </c>
    </row>
    <row r="781" spans="3:14">
      <c r="C781" s="4">
        <f>Pressure!AB781*1000000</f>
        <v>4965147.4276709985</v>
      </c>
      <c r="D781" s="78">
        <f>Pressure!I781</f>
        <v>8.1256230789298584E-5</v>
      </c>
      <c r="E781" s="40">
        <f>Pressure!H781</f>
        <v>81.256230789298584</v>
      </c>
      <c r="F781" s="10">
        <f t="shared" si="94"/>
        <v>4.5</v>
      </c>
      <c r="G781" s="4">
        <f t="shared" si="93"/>
        <v>210412.51291894575</v>
      </c>
      <c r="H781" s="42">
        <f t="shared" si="95"/>
        <v>7.9053574171524428</v>
      </c>
      <c r="I781" s="10">
        <f t="shared" si="96"/>
        <v>1.1940136828127834</v>
      </c>
      <c r="J781" s="4">
        <f t="shared" si="97"/>
        <v>481.72382367055405</v>
      </c>
      <c r="K781" s="4">
        <f t="shared" si="91"/>
        <v>108.29634991020055</v>
      </c>
      <c r="L781" s="42">
        <f>Pressure!Q781</f>
        <v>0.36423157035382447</v>
      </c>
      <c r="M781" s="10">
        <f t="shared" si="92"/>
        <v>0.23236733999580741</v>
      </c>
      <c r="N781" s="10">
        <f t="shared" si="98"/>
        <v>2.5992897854448858</v>
      </c>
    </row>
    <row r="782" spans="3:14">
      <c r="C782" s="4">
        <f>Pressure!AB782*1000000</f>
        <v>4964329.1880192989</v>
      </c>
      <c r="D782" s="78">
        <f>Pressure!I782</f>
        <v>8.1256230789298584E-5</v>
      </c>
      <c r="E782" s="40">
        <f>Pressure!H782</f>
        <v>81.256230789298584</v>
      </c>
      <c r="F782" s="10">
        <f t="shared" si="94"/>
        <v>4.5</v>
      </c>
      <c r="G782" s="4">
        <f t="shared" si="93"/>
        <v>210377.83764217058</v>
      </c>
      <c r="H782" s="42">
        <f t="shared" si="95"/>
        <v>7.9043394602080381</v>
      </c>
      <c r="I782" s="10">
        <f t="shared" si="96"/>
        <v>1.1939985951597354</v>
      </c>
      <c r="J782" s="4">
        <f t="shared" si="97"/>
        <v>481.63835110137398</v>
      </c>
      <c r="K782" s="4">
        <f t="shared" si="91"/>
        <v>108.27713481888719</v>
      </c>
      <c r="L782" s="42">
        <f>Pressure!Q782</f>
        <v>0.36471391927493535</v>
      </c>
      <c r="M782" s="10">
        <f t="shared" si="92"/>
        <v>0.23233835282013313</v>
      </c>
      <c r="N782" s="10">
        <f t="shared" si="98"/>
        <v>2.5992897854448858</v>
      </c>
    </row>
    <row r="783" spans="3:14">
      <c r="C783" s="4">
        <f>Pressure!AB783*1000000</f>
        <v>4963508.4617379233</v>
      </c>
      <c r="D783" s="78">
        <f>Pressure!I783</f>
        <v>8.1256230789298584E-5</v>
      </c>
      <c r="E783" s="40">
        <f>Pressure!H783</f>
        <v>81.256230789298584</v>
      </c>
      <c r="F783" s="10">
        <f t="shared" si="94"/>
        <v>4.5</v>
      </c>
      <c r="G783" s="4">
        <f t="shared" si="93"/>
        <v>210343.05698725581</v>
      </c>
      <c r="H783" s="42">
        <f t="shared" si="95"/>
        <v>7.9033183798280575</v>
      </c>
      <c r="I783" s="10">
        <f t="shared" si="96"/>
        <v>1.1939834566581908</v>
      </c>
      <c r="J783" s="4">
        <f t="shared" si="97"/>
        <v>481.5526187811214</v>
      </c>
      <c r="K783" s="4">
        <f t="shared" ref="K783:K846" si="99">J783/4.4482</f>
        <v>108.257861332926</v>
      </c>
      <c r="L783" s="42">
        <f>Pressure!Q783</f>
        <v>0.36519629355594829</v>
      </c>
      <c r="M783" s="10">
        <f t="shared" ref="M783:M846" si="100">(J783+J782)/2*(L783-L782)</f>
        <v>0.23230927578761387</v>
      </c>
      <c r="N783" s="10">
        <f t="shared" si="98"/>
        <v>2.5992897854448858</v>
      </c>
    </row>
    <row r="784" spans="3:14">
      <c r="C784" s="4">
        <f>Pressure!AB784*1000000</f>
        <v>4962685.2491671117</v>
      </c>
      <c r="D784" s="78">
        <f>Pressure!I784</f>
        <v>8.1256230789298584E-5</v>
      </c>
      <c r="E784" s="40">
        <f>Pressure!H784</f>
        <v>81.256230789298584</v>
      </c>
      <c r="F784" s="10">
        <f t="shared" si="94"/>
        <v>4.5</v>
      </c>
      <c r="G784" s="4">
        <f t="shared" si="93"/>
        <v>210308.17096862005</v>
      </c>
      <c r="H784" s="42">
        <f t="shared" si="95"/>
        <v>7.9022941761578531</v>
      </c>
      <c r="I784" s="10">
        <f t="shared" si="96"/>
        <v>1.1939682672664451</v>
      </c>
      <c r="J784" s="4">
        <f t="shared" si="97"/>
        <v>481.46662674533769</v>
      </c>
      <c r="K784" s="4">
        <f t="shared" si="99"/>
        <v>108.23852946030702</v>
      </c>
      <c r="L784" s="42">
        <f>Pressure!Q784</f>
        <v>0.36567869327947106</v>
      </c>
      <c r="M784" s="10">
        <f t="shared" si="100"/>
        <v>0.23228010889453232</v>
      </c>
      <c r="N784" s="10">
        <f t="shared" si="98"/>
        <v>2.5992897854448858</v>
      </c>
    </row>
    <row r="785" spans="3:14">
      <c r="C785" s="4">
        <f>Pressure!AB785*1000000</f>
        <v>4961859.5506483736</v>
      </c>
      <c r="D785" s="78">
        <f>Pressure!I785</f>
        <v>8.1256230789298584E-5</v>
      </c>
      <c r="E785" s="40">
        <f>Pressure!H785</f>
        <v>81.256230789298584</v>
      </c>
      <c r="F785" s="10">
        <f t="shared" si="94"/>
        <v>4.5</v>
      </c>
      <c r="G785" s="4">
        <f t="shared" si="93"/>
        <v>210273.17960073581</v>
      </c>
      <c r="H785" s="42">
        <f t="shared" si="95"/>
        <v>7.9012668493434637</v>
      </c>
      <c r="I785" s="10">
        <f t="shared" si="96"/>
        <v>1.1939530269426397</v>
      </c>
      <c r="J785" s="4">
        <f t="shared" si="97"/>
        <v>481.38037502969644</v>
      </c>
      <c r="K785" s="4">
        <f t="shared" si="99"/>
        <v>108.21913920905006</v>
      </c>
      <c r="L785" s="42">
        <f>Pressure!Q785</f>
        <v>0.36616111852815347</v>
      </c>
      <c r="M785" s="10">
        <f t="shared" si="100"/>
        <v>0.23225085213722002</v>
      </c>
      <c r="N785" s="10">
        <f t="shared" si="98"/>
        <v>2.5992897854448858</v>
      </c>
    </row>
    <row r="786" spans="3:14">
      <c r="C786" s="4">
        <f>Pressure!AB786*1000000</f>
        <v>4961031.3665242614</v>
      </c>
      <c r="D786" s="78">
        <f>Pressure!I786</f>
        <v>8.1256230789298584E-5</v>
      </c>
      <c r="E786" s="40">
        <f>Pressure!H786</f>
        <v>81.256230789298584</v>
      </c>
      <c r="F786" s="10">
        <f t="shared" si="94"/>
        <v>4.5</v>
      </c>
      <c r="G786" s="4">
        <f t="shared" si="93"/>
        <v>210238.08289811973</v>
      </c>
      <c r="H786" s="42">
        <f t="shared" si="95"/>
        <v>7.9002363995313454</v>
      </c>
      <c r="I786" s="10">
        <f t="shared" si="96"/>
        <v>1.1939377356447591</v>
      </c>
      <c r="J786" s="4">
        <f t="shared" si="97"/>
        <v>481.2938636699804</v>
      </c>
      <c r="K786" s="4">
        <f t="shared" si="99"/>
        <v>108.19969058719941</v>
      </c>
      <c r="L786" s="42">
        <f>Pressure!Q786</f>
        <v>0.36664356938468751</v>
      </c>
      <c r="M786" s="10">
        <f t="shared" si="100"/>
        <v>0.23222150551195386</v>
      </c>
      <c r="N786" s="10">
        <f t="shared" si="98"/>
        <v>2.5992897854448858</v>
      </c>
    </row>
    <row r="787" spans="3:14">
      <c r="C787" s="4">
        <f>Pressure!AB787*1000000</f>
        <v>4960200.6971387286</v>
      </c>
      <c r="D787" s="78">
        <f>Pressure!I787</f>
        <v>8.1256230789298584E-5</v>
      </c>
      <c r="E787" s="40">
        <f>Pressure!H787</f>
        <v>81.256230789298584</v>
      </c>
      <c r="F787" s="10">
        <f t="shared" si="94"/>
        <v>4.5</v>
      </c>
      <c r="G787" s="4">
        <f t="shared" si="93"/>
        <v>210202.88087534779</v>
      </c>
      <c r="H787" s="42">
        <f t="shared" si="95"/>
        <v>7.8992028268687973</v>
      </c>
      <c r="I787" s="10">
        <f t="shared" si="96"/>
        <v>1.1939223933306364</v>
      </c>
      <c r="J787" s="4">
        <f t="shared" si="97"/>
        <v>481.20709270211864</v>
      </c>
      <c r="K787" s="4">
        <f t="shared" si="99"/>
        <v>108.1801836028323</v>
      </c>
      <c r="L787" s="42">
        <f>Pressure!Q787</f>
        <v>0.36712604593180737</v>
      </c>
      <c r="M787" s="10">
        <f t="shared" si="100"/>
        <v>0.23219206901498615</v>
      </c>
      <c r="N787" s="10">
        <f t="shared" si="98"/>
        <v>2.5992897854448858</v>
      </c>
    </row>
    <row r="788" spans="3:14">
      <c r="C788" s="4">
        <f>Pressure!AB788*1000000</f>
        <v>4959367.5428364947</v>
      </c>
      <c r="D788" s="78">
        <f>Pressure!I788</f>
        <v>8.1256230789298584E-5</v>
      </c>
      <c r="E788" s="40">
        <f>Pressure!H788</f>
        <v>81.256230789298584</v>
      </c>
      <c r="F788" s="10">
        <f t="shared" si="94"/>
        <v>4.5</v>
      </c>
      <c r="G788" s="4">
        <f t="shared" si="93"/>
        <v>210167.57354702856</v>
      </c>
      <c r="H788" s="42">
        <f t="shared" si="95"/>
        <v>7.8981661315031957</v>
      </c>
      <c r="I788" s="10">
        <f t="shared" si="96"/>
        <v>1.1939069999579419</v>
      </c>
      <c r="J788" s="4">
        <f t="shared" si="97"/>
        <v>481.1200621621204</v>
      </c>
      <c r="K788" s="4">
        <f t="shared" si="99"/>
        <v>108.16061826404398</v>
      </c>
      <c r="L788" s="42">
        <f>Pressure!Q788</f>
        <v>0.36760854825228984</v>
      </c>
      <c r="M788" s="10">
        <f t="shared" si="100"/>
        <v>0.23216254264264413</v>
      </c>
      <c r="N788" s="10">
        <f t="shared" si="98"/>
        <v>2.5992897854448858</v>
      </c>
    </row>
    <row r="789" spans="3:14">
      <c r="C789" s="4">
        <f>Pressure!AB789*1000000</f>
        <v>4958531.9039637744</v>
      </c>
      <c r="D789" s="78">
        <f>Pressure!I789</f>
        <v>8.1256230789298584E-5</v>
      </c>
      <c r="E789" s="40">
        <f>Pressure!H789</f>
        <v>81.256230789298584</v>
      </c>
      <c r="F789" s="10">
        <f t="shared" si="94"/>
        <v>4.5</v>
      </c>
      <c r="G789" s="4">
        <f t="shared" si="93"/>
        <v>210132.16092783381</v>
      </c>
      <c r="H789" s="42">
        <f t="shared" si="95"/>
        <v>7.8971263135828877</v>
      </c>
      <c r="I789" s="10">
        <f t="shared" si="96"/>
        <v>1.1938915554841951</v>
      </c>
      <c r="J789" s="4">
        <f t="shared" si="97"/>
        <v>481.03277208615077</v>
      </c>
      <c r="K789" s="4">
        <f t="shared" si="99"/>
        <v>108.14099457896469</v>
      </c>
      <c r="L789" s="42">
        <f>Pressure!Q789</f>
        <v>0.36809107642895417</v>
      </c>
      <c r="M789" s="10">
        <f t="shared" si="100"/>
        <v>0.23213292639111871</v>
      </c>
      <c r="N789" s="10">
        <f t="shared" si="98"/>
        <v>2.5992897854448858</v>
      </c>
    </row>
    <row r="790" spans="3:14">
      <c r="C790" s="4">
        <f>Pressure!AB790*1000000</f>
        <v>4957693.7808677461</v>
      </c>
      <c r="D790" s="78">
        <f>Pressure!I790</f>
        <v>8.1256230789298584E-5</v>
      </c>
      <c r="E790" s="40">
        <f>Pressure!H790</f>
        <v>81.256230789298584</v>
      </c>
      <c r="F790" s="10">
        <f t="shared" si="94"/>
        <v>4.5</v>
      </c>
      <c r="G790" s="4">
        <f t="shared" si="93"/>
        <v>210096.64303247631</v>
      </c>
      <c r="H790" s="42">
        <f t="shared" si="95"/>
        <v>7.8960833732565172</v>
      </c>
      <c r="I790" s="10">
        <f t="shared" si="96"/>
        <v>1.1938760598667562</v>
      </c>
      <c r="J790" s="4">
        <f t="shared" si="97"/>
        <v>480.94522251047579</v>
      </c>
      <c r="K790" s="4">
        <f t="shared" si="99"/>
        <v>108.12131255574745</v>
      </c>
      <c r="L790" s="42">
        <f>Pressure!Q790</f>
        <v>0.36857363054466241</v>
      </c>
      <c r="M790" s="10">
        <f t="shared" si="100"/>
        <v>0.23210322025668287</v>
      </c>
      <c r="N790" s="10">
        <f t="shared" si="98"/>
        <v>2.5992897854448858</v>
      </c>
    </row>
    <row r="791" spans="3:14">
      <c r="C791" s="4">
        <f>Pressure!AB791*1000000</f>
        <v>4956853.1738968017</v>
      </c>
      <c r="D791" s="78">
        <f>Pressure!I791</f>
        <v>8.1256230789298584E-5</v>
      </c>
      <c r="E791" s="40">
        <f>Pressure!H791</f>
        <v>81.256230789298584</v>
      </c>
      <c r="F791" s="10">
        <f t="shared" si="94"/>
        <v>4.5</v>
      </c>
      <c r="G791" s="4">
        <f t="shared" si="93"/>
        <v>210061.01987572009</v>
      </c>
      <c r="H791" s="42">
        <f t="shared" si="95"/>
        <v>7.8950373106733673</v>
      </c>
      <c r="I791" s="10">
        <f t="shared" si="96"/>
        <v>1.193860513062829</v>
      </c>
      <c r="J791" s="4">
        <f t="shared" si="97"/>
        <v>480.85741347148814</v>
      </c>
      <c r="K791" s="4">
        <f t="shared" si="99"/>
        <v>108.10157220257366</v>
      </c>
      <c r="L791" s="42">
        <f>Pressure!Q791</f>
        <v>0.36905621068231959</v>
      </c>
      <c r="M791" s="10">
        <f t="shared" si="100"/>
        <v>0.23207342423560431</v>
      </c>
      <c r="N791" s="10">
        <f t="shared" si="98"/>
        <v>2.5992897854448858</v>
      </c>
    </row>
    <row r="792" spans="3:14">
      <c r="C792" s="4">
        <f>Pressure!AB792*1000000</f>
        <v>4956010.0834005522</v>
      </c>
      <c r="D792" s="78">
        <f>Pressure!I792</f>
        <v>8.1256230789298584E-5</v>
      </c>
      <c r="E792" s="40">
        <f>Pressure!H792</f>
        <v>81.256230789298584</v>
      </c>
      <c r="F792" s="10">
        <f t="shared" si="94"/>
        <v>4.5</v>
      </c>
      <c r="G792" s="4">
        <f t="shared" si="93"/>
        <v>210025.29147238098</v>
      </c>
      <c r="H792" s="42">
        <f t="shared" si="95"/>
        <v>7.8939881259833413</v>
      </c>
      <c r="I792" s="10">
        <f t="shared" si="96"/>
        <v>1.1938449150294614</v>
      </c>
      <c r="J792" s="4">
        <f t="shared" si="97"/>
        <v>480.76934500570775</v>
      </c>
      <c r="K792" s="4">
        <f t="shared" si="99"/>
        <v>108.08177352765338</v>
      </c>
      <c r="L792" s="42">
        <f>Pressure!Q792</f>
        <v>0.36953881692487361</v>
      </c>
      <c r="M792" s="10">
        <f t="shared" si="100"/>
        <v>0.23204353832404509</v>
      </c>
      <c r="N792" s="10">
        <f t="shared" si="98"/>
        <v>2.5992897854448858</v>
      </c>
    </row>
    <row r="793" spans="3:14">
      <c r="C793" s="4">
        <f>Pressure!AB793*1000000</f>
        <v>4955164.5097296666</v>
      </c>
      <c r="D793" s="78">
        <f>Pressure!I793</f>
        <v>8.1256230789298584E-5</v>
      </c>
      <c r="E793" s="40">
        <f>Pressure!H793</f>
        <v>81.256230789298584</v>
      </c>
      <c r="F793" s="10">
        <f t="shared" si="94"/>
        <v>4.5</v>
      </c>
      <c r="G793" s="4">
        <f t="shared" si="93"/>
        <v>209989.45783731961</v>
      </c>
      <c r="H793" s="42">
        <f t="shared" si="95"/>
        <v>7.8929358193367731</v>
      </c>
      <c r="I793" s="10">
        <f t="shared" si="96"/>
        <v>1.1938292657235428</v>
      </c>
      <c r="J793" s="4">
        <f t="shared" si="97"/>
        <v>480.68101714976535</v>
      </c>
      <c r="K793" s="4">
        <f t="shared" si="99"/>
        <v>108.06191653922157</v>
      </c>
      <c r="L793" s="42">
        <f>Pressure!Q793</f>
        <v>0.37002144935531572</v>
      </c>
      <c r="M793" s="10">
        <f t="shared" si="100"/>
        <v>0.23201356251827107</v>
      </c>
      <c r="N793" s="10">
        <f t="shared" si="98"/>
        <v>2.5992897854448858</v>
      </c>
    </row>
    <row r="794" spans="3:14">
      <c r="C794" s="4">
        <f>Pressure!AB794*1000000</f>
        <v>4954316.4532359177</v>
      </c>
      <c r="D794" s="78">
        <f>Pressure!I794</f>
        <v>8.1256230789298584E-5</v>
      </c>
      <c r="E794" s="40">
        <f>Pressure!H794</f>
        <v>81.256230789298584</v>
      </c>
      <c r="F794" s="10">
        <f t="shared" si="94"/>
        <v>4.5</v>
      </c>
      <c r="G794" s="4">
        <f t="shared" si="93"/>
        <v>209953.51898544331</v>
      </c>
      <c r="H794" s="42">
        <f t="shared" si="95"/>
        <v>7.8918803908844728</v>
      </c>
      <c r="I794" s="10">
        <f t="shared" si="96"/>
        <v>1.1938135651018025</v>
      </c>
      <c r="J794" s="4">
        <f t="shared" si="97"/>
        <v>480.5924299404067</v>
      </c>
      <c r="K794" s="4">
        <f t="shared" si="99"/>
        <v>108.04200124553903</v>
      </c>
      <c r="L794" s="42">
        <f>Pressure!Q794</f>
        <v>0.37050410805668049</v>
      </c>
      <c r="M794" s="10">
        <f t="shared" si="100"/>
        <v>0.2319834968144886</v>
      </c>
      <c r="N794" s="10">
        <f t="shared" si="98"/>
        <v>2.5992897854448858</v>
      </c>
    </row>
    <row r="795" spans="3:14">
      <c r="C795" s="4">
        <f>Pressure!AB795*1000000</f>
        <v>4953465.9142724164</v>
      </c>
      <c r="D795" s="78">
        <f>Pressure!I795</f>
        <v>8.1256230789298584E-5</v>
      </c>
      <c r="E795" s="40">
        <f>Pressure!H795</f>
        <v>81.256230789298584</v>
      </c>
      <c r="F795" s="10">
        <f t="shared" si="94"/>
        <v>4.5</v>
      </c>
      <c r="G795" s="4">
        <f t="shared" si="93"/>
        <v>209917.47493171625</v>
      </c>
      <c r="H795" s="42">
        <f t="shared" si="95"/>
        <v>7.8908218407780302</v>
      </c>
      <c r="I795" s="10">
        <f t="shared" si="96"/>
        <v>1.1937978131208162</v>
      </c>
      <c r="J795" s="4">
        <f t="shared" si="97"/>
        <v>480.50358341451755</v>
      </c>
      <c r="K795" s="4">
        <f t="shared" si="99"/>
        <v>108.02202765489807</v>
      </c>
      <c r="L795" s="42">
        <f>Pressure!Q795</f>
        <v>0.37098679311204591</v>
      </c>
      <c r="M795" s="10">
        <f t="shared" si="100"/>
        <v>0.23195334120885167</v>
      </c>
      <c r="N795" s="10">
        <f t="shared" si="98"/>
        <v>2.5992897854448858</v>
      </c>
    </row>
    <row r="796" spans="3:14">
      <c r="C796" s="4">
        <f>Pressure!AB796*1000000</f>
        <v>4952612.8931932757</v>
      </c>
      <c r="D796" s="78">
        <f>Pressure!I796</f>
        <v>8.1256230789298584E-5</v>
      </c>
      <c r="E796" s="40">
        <f>Pressure!H796</f>
        <v>81.256230789298584</v>
      </c>
      <c r="F796" s="10">
        <f t="shared" si="94"/>
        <v>4.5</v>
      </c>
      <c r="G796" s="4">
        <f t="shared" ref="G796:G862" si="101">IF(C796/(1+(k-1)/2*N796^2)^(k/(k-1))&lt;patm*1000000,patm*1000000,C796/(1+(k-1)/2*N796^2)^(k/(k-1)))</f>
        <v>209881.32569114497</v>
      </c>
      <c r="H796" s="42">
        <f t="shared" si="95"/>
        <v>7.8897601691693886</v>
      </c>
      <c r="I796" s="10">
        <f t="shared" si="96"/>
        <v>1.1937820097369982</v>
      </c>
      <c r="J796" s="4">
        <f t="shared" si="97"/>
        <v>480.41447760908812</v>
      </c>
      <c r="K796" s="4">
        <f t="shared" si="99"/>
        <v>108.00199577561443</v>
      </c>
      <c r="L796" s="42">
        <f>Pressure!Q796</f>
        <v>0.37146950460453365</v>
      </c>
      <c r="M796" s="10">
        <f t="shared" si="100"/>
        <v>0.23192309569756583</v>
      </c>
      <c r="N796" s="10">
        <f t="shared" si="98"/>
        <v>2.5992897854448858</v>
      </c>
    </row>
    <row r="797" spans="3:14">
      <c r="C797" s="4">
        <f>Pressure!AB797*1000000</f>
        <v>4951757.3903539358</v>
      </c>
      <c r="D797" s="78">
        <f>Pressure!I797</f>
        <v>8.1256230789298584E-5</v>
      </c>
      <c r="E797" s="40">
        <f>Pressure!H797</f>
        <v>81.256230789298584</v>
      </c>
      <c r="F797" s="10">
        <f t="shared" ref="F797:F860" si="102">aexit/E797</f>
        <v>4.5</v>
      </c>
      <c r="G797" s="4">
        <f t="shared" si="101"/>
        <v>209845.07127879225</v>
      </c>
      <c r="H797" s="42">
        <f t="shared" ref="H797:H860" si="103">1/(((k+1)/2)^(1/(k-1))*(patm*1000000/C797)^(1/k)*SQRT((k+1)/(k-1)*(1-(patm*1000000/C797)^((k-1)/k))))</f>
        <v>7.8886953762112642</v>
      </c>
      <c r="I797" s="10">
        <f t="shared" ref="I797:I860" si="104">etanoz*SQRT(2*k^2/(k-1)*(2/(k+1))^((k+1)/(k-1))*(1-(G797/C797)^((k-1)/k)))+(G797-patm*1000000)/C797*(aexit/E797)</f>
        <v>1.1937661549066072</v>
      </c>
      <c r="J797" s="4">
        <f t="shared" ref="J797:J860" si="105">I797*D797*C797</f>
        <v>480.32511256124747</v>
      </c>
      <c r="K797" s="4">
        <f t="shared" si="99"/>
        <v>107.98190561603514</v>
      </c>
      <c r="L797" s="42">
        <f>Pressure!Q797</f>
        <v>0.37195224261730919</v>
      </c>
      <c r="M797" s="10">
        <f t="shared" si="100"/>
        <v>0.23189276027680772</v>
      </c>
      <c r="N797" s="10">
        <f t="shared" si="98"/>
        <v>2.5992897854448858</v>
      </c>
    </row>
    <row r="798" spans="3:14">
      <c r="C798" s="4">
        <f>Pressure!AB798*1000000</f>
        <v>4950899.4061107524</v>
      </c>
      <c r="D798" s="78">
        <f>Pressure!I798</f>
        <v>8.1256230789298584E-5</v>
      </c>
      <c r="E798" s="40">
        <f>Pressure!H798</f>
        <v>81.256230789298584</v>
      </c>
      <c r="F798" s="10">
        <f t="shared" si="102"/>
        <v>4.5</v>
      </c>
      <c r="G798" s="4">
        <f t="shared" si="101"/>
        <v>209808.71170975972</v>
      </c>
      <c r="H798" s="42">
        <f t="shared" si="103"/>
        <v>7.8876274620565976</v>
      </c>
      <c r="I798" s="10">
        <f t="shared" si="104"/>
        <v>1.1937502485857381</v>
      </c>
      <c r="J798" s="4">
        <f t="shared" si="105"/>
        <v>480.23548830822006</v>
      </c>
      <c r="K798" s="4">
        <f t="shared" si="99"/>
        <v>107.96175718452859</v>
      </c>
      <c r="L798" s="42">
        <f>Pressure!Q798</f>
        <v>0.37243500723358197</v>
      </c>
      <c r="M798" s="10">
        <f t="shared" si="100"/>
        <v>0.23186233494274947</v>
      </c>
      <c r="N798" s="10">
        <f t="shared" ref="N798:N861" si="106">N797-1/834*(me-mef)</f>
        <v>2.5992897854448858</v>
      </c>
    </row>
    <row r="799" spans="3:14">
      <c r="C799" s="4">
        <f>Pressure!AB799*1000000</f>
        <v>4950038.9408214251</v>
      </c>
      <c r="D799" s="78">
        <f>Pressure!I799</f>
        <v>8.1256230789298584E-5</v>
      </c>
      <c r="E799" s="40">
        <f>Pressure!H799</f>
        <v>81.256230789298584</v>
      </c>
      <c r="F799" s="10">
        <f t="shared" si="102"/>
        <v>4.5</v>
      </c>
      <c r="G799" s="4">
        <f t="shared" si="101"/>
        <v>209772.24699920593</v>
      </c>
      <c r="H799" s="42">
        <f t="shared" si="103"/>
        <v>7.8865564268591317</v>
      </c>
      <c r="I799" s="10">
        <f t="shared" si="104"/>
        <v>1.1937342907303308</v>
      </c>
      <c r="J799" s="4">
        <f t="shared" si="105"/>
        <v>480.14560488737089</v>
      </c>
      <c r="K799" s="4">
        <f t="shared" si="99"/>
        <v>107.94155048949483</v>
      </c>
      <c r="L799" s="42">
        <f>Pressure!Q799</f>
        <v>0.3729177985366055</v>
      </c>
      <c r="M799" s="10">
        <f t="shared" si="100"/>
        <v>0.23183181969153227</v>
      </c>
      <c r="N799" s="10">
        <f t="shared" si="106"/>
        <v>2.5992897854448858</v>
      </c>
    </row>
    <row r="800" spans="3:14">
      <c r="C800" s="4">
        <f>Pressure!AB800*1000000</f>
        <v>4949175.9948447449</v>
      </c>
      <c r="D800" s="78">
        <f>Pressure!I800</f>
        <v>8.1256230789298584E-5</v>
      </c>
      <c r="E800" s="40">
        <f>Pressure!H800</f>
        <v>81.256230789298584</v>
      </c>
      <c r="F800" s="10">
        <f t="shared" si="102"/>
        <v>4.5</v>
      </c>
      <c r="G800" s="4">
        <f t="shared" si="101"/>
        <v>209735.67716233572</v>
      </c>
      <c r="H800" s="42">
        <f t="shared" si="103"/>
        <v>7.8854822707730747</v>
      </c>
      <c r="I800" s="10">
        <f t="shared" si="104"/>
        <v>1.193718281296164</v>
      </c>
      <c r="J800" s="4">
        <f t="shared" si="105"/>
        <v>480.05546233617906</v>
      </c>
      <c r="K800" s="4">
        <f t="shared" si="99"/>
        <v>107.92128553935953</v>
      </c>
      <c r="L800" s="42">
        <f>Pressure!Q800</f>
        <v>0.37340061660967749</v>
      </c>
      <c r="M800" s="10">
        <f t="shared" si="100"/>
        <v>0.2318012145192708</v>
      </c>
      <c r="N800" s="10">
        <f t="shared" si="106"/>
        <v>2.5992897854448858</v>
      </c>
    </row>
    <row r="801" spans="3:14">
      <c r="C801" s="4">
        <f>Pressure!AB801*1000000</f>
        <v>4948310.5685407417</v>
      </c>
      <c r="D801" s="78">
        <f>Pressure!I801</f>
        <v>8.1256230789298584E-5</v>
      </c>
      <c r="E801" s="40">
        <f>Pressure!H801</f>
        <v>81.256230789298584</v>
      </c>
      <c r="F801" s="10">
        <f t="shared" si="102"/>
        <v>4.5</v>
      </c>
      <c r="G801" s="4">
        <f t="shared" si="101"/>
        <v>209699.00221440633</v>
      </c>
      <c r="H801" s="42">
        <f t="shared" si="103"/>
        <v>7.8844049939532717</v>
      </c>
      <c r="I801" s="10">
        <f t="shared" si="104"/>
        <v>1.1937022202388581</v>
      </c>
      <c r="J801" s="4">
        <f t="shared" si="105"/>
        <v>479.96506069225285</v>
      </c>
      <c r="K801" s="4">
        <f t="shared" si="99"/>
        <v>107.90096234257742</v>
      </c>
      <c r="L801" s="42">
        <f>Pressure!Q801</f>
        <v>0.37388346153614016</v>
      </c>
      <c r="M801" s="10">
        <f t="shared" si="100"/>
        <v>0.23177051942215696</v>
      </c>
      <c r="N801" s="10">
        <f t="shared" si="106"/>
        <v>2.5992897854448858</v>
      </c>
    </row>
    <row r="802" spans="3:14">
      <c r="C802" s="4">
        <f>Pressure!AB802*1000000</f>
        <v>4947442.6622704268</v>
      </c>
      <c r="D802" s="78">
        <f>Pressure!I802</f>
        <v>8.1256230789298584E-5</v>
      </c>
      <c r="E802" s="40">
        <f>Pressure!H802</f>
        <v>81.256230789298584</v>
      </c>
      <c r="F802" s="10">
        <f t="shared" si="102"/>
        <v>4.5</v>
      </c>
      <c r="G802" s="4">
        <f t="shared" si="101"/>
        <v>209662.22217071673</v>
      </c>
      <c r="H802" s="42">
        <f t="shared" si="103"/>
        <v>7.8833245965549024</v>
      </c>
      <c r="I802" s="10">
        <f t="shared" si="104"/>
        <v>1.1936861075138705</v>
      </c>
      <c r="J802" s="4">
        <f t="shared" si="105"/>
        <v>479.87439999330331</v>
      </c>
      <c r="K802" s="4">
        <f t="shared" si="99"/>
        <v>107.8805809076263</v>
      </c>
      <c r="L802" s="42">
        <f>Pressure!Q802</f>
        <v>0.37436633339938014</v>
      </c>
      <c r="M802" s="10">
        <f t="shared" si="100"/>
        <v>0.23173973439624376</v>
      </c>
      <c r="N802" s="10">
        <f t="shared" si="106"/>
        <v>2.5992897854448858</v>
      </c>
    </row>
    <row r="803" spans="3:14">
      <c r="C803" s="4">
        <f>Pressure!AB803*1000000</f>
        <v>4946572.2763962289</v>
      </c>
      <c r="D803" s="78">
        <f>Pressure!I803</f>
        <v>8.1256230789298584E-5</v>
      </c>
      <c r="E803" s="40">
        <f>Pressure!H803</f>
        <v>81.256230789298584</v>
      </c>
      <c r="F803" s="10">
        <f t="shared" si="102"/>
        <v>4.5</v>
      </c>
      <c r="G803" s="4">
        <f t="shared" si="101"/>
        <v>209625.33704662585</v>
      </c>
      <c r="H803" s="42">
        <f t="shared" si="103"/>
        <v>7.882241078734018</v>
      </c>
      <c r="I803" s="10">
        <f t="shared" si="104"/>
        <v>1.1936699430765021</v>
      </c>
      <c r="J803" s="4">
        <f t="shared" si="105"/>
        <v>479.7834802771892</v>
      </c>
      <c r="K803" s="4">
        <f t="shared" si="99"/>
        <v>107.86014124301722</v>
      </c>
      <c r="L803" s="42">
        <f>Pressure!Q803</f>
        <v>0.37484923228282885</v>
      </c>
      <c r="M803" s="10">
        <f t="shared" si="100"/>
        <v>0.23170885943768951</v>
      </c>
      <c r="N803" s="10">
        <f t="shared" si="106"/>
        <v>2.5992897854448858</v>
      </c>
    </row>
    <row r="804" spans="3:14">
      <c r="C804" s="4">
        <f>Pressure!AB804*1000000</f>
        <v>4945699.4112815047</v>
      </c>
      <c r="D804" s="78">
        <f>Pressure!I804</f>
        <v>8.1256230789298584E-5</v>
      </c>
      <c r="E804" s="40">
        <f>Pressure!H804</f>
        <v>81.256230789298584</v>
      </c>
      <c r="F804" s="10">
        <f t="shared" si="102"/>
        <v>4.5</v>
      </c>
      <c r="G804" s="4">
        <f t="shared" si="101"/>
        <v>209588.34685753201</v>
      </c>
      <c r="H804" s="42">
        <f t="shared" si="103"/>
        <v>7.881154440646946</v>
      </c>
      <c r="I804" s="10">
        <f t="shared" si="104"/>
        <v>1.1936537268818899</v>
      </c>
      <c r="J804" s="4">
        <f t="shared" si="105"/>
        <v>479.69230158186662</v>
      </c>
      <c r="K804" s="4">
        <f t="shared" si="99"/>
        <v>107.83964335728308</v>
      </c>
      <c r="L804" s="42">
        <f>Pressure!Q804</f>
        <v>0.37533215826996252</v>
      </c>
      <c r="M804" s="10">
        <f t="shared" si="100"/>
        <v>0.23167789454256982</v>
      </c>
      <c r="N804" s="10">
        <f t="shared" si="106"/>
        <v>2.5992897854448858</v>
      </c>
    </row>
    <row r="805" spans="3:14">
      <c r="C805" s="4">
        <f>Pressure!AB805*1000000</f>
        <v>4944824.0672909422</v>
      </c>
      <c r="D805" s="78">
        <f>Pressure!I805</f>
        <v>8.1256230789298584E-5</v>
      </c>
      <c r="E805" s="40">
        <f>Pressure!H805</f>
        <v>81.256230789298584</v>
      </c>
      <c r="F805" s="10">
        <f t="shared" si="102"/>
        <v>4.5</v>
      </c>
      <c r="G805" s="4">
        <f t="shared" si="101"/>
        <v>209551.25161888989</v>
      </c>
      <c r="H805" s="42">
        <f t="shared" si="103"/>
        <v>7.8800646824507439</v>
      </c>
      <c r="I805" s="10">
        <f t="shared" si="104"/>
        <v>1.193637458885012</v>
      </c>
      <c r="J805" s="4">
        <f t="shared" si="105"/>
        <v>479.60086394543032</v>
      </c>
      <c r="K805" s="4">
        <f t="shared" si="99"/>
        <v>107.81908725898798</v>
      </c>
      <c r="L805" s="42">
        <f>Pressure!Q805</f>
        <v>0.37581511144430246</v>
      </c>
      <c r="M805" s="10">
        <f t="shared" si="100"/>
        <v>0.23164683970700856</v>
      </c>
      <c r="N805" s="10">
        <f t="shared" si="106"/>
        <v>2.5992897854448858</v>
      </c>
    </row>
    <row r="806" spans="3:14">
      <c r="C806" s="4">
        <f>Pressure!AB806*1000000</f>
        <v>4943946.2447902188</v>
      </c>
      <c r="D806" s="78">
        <f>Pressure!I806</f>
        <v>8.1256230789298584E-5</v>
      </c>
      <c r="E806" s="40">
        <f>Pressure!H806</f>
        <v>81.256230789298584</v>
      </c>
      <c r="F806" s="10">
        <f t="shared" si="102"/>
        <v>4.5</v>
      </c>
      <c r="G806" s="4">
        <f t="shared" si="101"/>
        <v>209514.05134619615</v>
      </c>
      <c r="H806" s="42">
        <f t="shared" si="103"/>
        <v>7.8789718043028403</v>
      </c>
      <c r="I806" s="10">
        <f t="shared" si="104"/>
        <v>1.1936211390406832</v>
      </c>
      <c r="J806" s="4">
        <f t="shared" si="105"/>
        <v>479.50916740607903</v>
      </c>
      <c r="K806" s="4">
        <f t="shared" si="99"/>
        <v>107.79847295671935</v>
      </c>
      <c r="L806" s="42">
        <f>Pressure!Q806</f>
        <v>0.37629809188941499</v>
      </c>
      <c r="M806" s="10">
        <f t="shared" si="100"/>
        <v>0.2316156949270195</v>
      </c>
      <c r="N806" s="10">
        <f t="shared" si="106"/>
        <v>2.5992897854448858</v>
      </c>
    </row>
    <row r="807" spans="3:14">
      <c r="C807" s="4">
        <f>Pressure!AB807*1000000</f>
        <v>4943065.9441463724</v>
      </c>
      <c r="D807" s="78">
        <f>Pressure!I807</f>
        <v>8.1256230789298584E-5</v>
      </c>
      <c r="E807" s="40">
        <f>Pressure!H807</f>
        <v>81.256230789298584</v>
      </c>
      <c r="F807" s="10">
        <f t="shared" si="102"/>
        <v>4.5</v>
      </c>
      <c r="G807" s="4">
        <f t="shared" si="101"/>
        <v>209476.74605500506</v>
      </c>
      <c r="H807" s="42">
        <f t="shared" si="103"/>
        <v>7.8778758063614411</v>
      </c>
      <c r="I807" s="10">
        <f t="shared" si="104"/>
        <v>1.193604767303559</v>
      </c>
      <c r="J807" s="4">
        <f t="shared" si="105"/>
        <v>479.41721200215267</v>
      </c>
      <c r="K807" s="4">
        <f t="shared" si="99"/>
        <v>107.77780045909641</v>
      </c>
      <c r="L807" s="42">
        <f>Pressure!Q807</f>
        <v>0.37678109968891188</v>
      </c>
      <c r="M807" s="10">
        <f t="shared" si="100"/>
        <v>0.23158446019874629</v>
      </c>
      <c r="N807" s="10">
        <f t="shared" si="106"/>
        <v>2.5992897854448858</v>
      </c>
    </row>
    <row r="808" spans="3:14">
      <c r="C808" s="4">
        <f>Pressure!AB808*1000000</f>
        <v>4942183.1657274244</v>
      </c>
      <c r="D808" s="78">
        <f>Pressure!I808</f>
        <v>8.1256230789298584E-5</v>
      </c>
      <c r="E808" s="40">
        <f>Pressure!H808</f>
        <v>81.256230789298584</v>
      </c>
      <c r="F808" s="10">
        <f t="shared" si="102"/>
        <v>4.5</v>
      </c>
      <c r="G808" s="4">
        <f t="shared" si="101"/>
        <v>209439.33576091263</v>
      </c>
      <c r="H808" s="42">
        <f t="shared" si="103"/>
        <v>7.8767766887850978</v>
      </c>
      <c r="I808" s="10">
        <f t="shared" si="104"/>
        <v>1.1935883436281309</v>
      </c>
      <c r="J808" s="4">
        <f t="shared" si="105"/>
        <v>479.32499777209489</v>
      </c>
      <c r="K808" s="4">
        <f t="shared" si="99"/>
        <v>107.75706977476167</v>
      </c>
      <c r="L808" s="42">
        <f>Pressure!Q808</f>
        <v>0.37726413492645028</v>
      </c>
      <c r="M808" s="10">
        <f t="shared" si="100"/>
        <v>0.23155313551819634</v>
      </c>
      <c r="N808" s="10">
        <f t="shared" si="106"/>
        <v>2.5992897854448858</v>
      </c>
    </row>
    <row r="809" spans="3:14">
      <c r="C809" s="4">
        <f>Pressure!AB809*1000000</f>
        <v>4941297.9099027216</v>
      </c>
      <c r="D809" s="78">
        <f>Pressure!I809</f>
        <v>8.1256230789298584E-5</v>
      </c>
      <c r="E809" s="40">
        <f>Pressure!H809</f>
        <v>81.256230789298584</v>
      </c>
      <c r="F809" s="10">
        <f t="shared" si="102"/>
        <v>4.5</v>
      </c>
      <c r="G809" s="4">
        <f t="shared" si="101"/>
        <v>209401.82047957098</v>
      </c>
      <c r="H809" s="42">
        <f t="shared" si="103"/>
        <v>7.875674451733099</v>
      </c>
      <c r="I809" s="10">
        <f t="shared" si="104"/>
        <v>1.1935718679687306</v>
      </c>
      <c r="J809" s="4">
        <f t="shared" si="105"/>
        <v>479.23252475448703</v>
      </c>
      <c r="K809" s="4">
        <f t="shared" si="99"/>
        <v>107.73628091238862</v>
      </c>
      <c r="L809" s="42">
        <f>Pressure!Q809</f>
        <v>0.37774719768573295</v>
      </c>
      <c r="M809" s="10">
        <f t="shared" si="100"/>
        <v>0.23152172088142578</v>
      </c>
      <c r="N809" s="10">
        <f t="shared" si="106"/>
        <v>2.5992897854448858</v>
      </c>
    </row>
    <row r="810" spans="3:14">
      <c r="C810" s="4">
        <f>Pressure!AB810*1000000</f>
        <v>4940410.1770426519</v>
      </c>
      <c r="D810" s="78">
        <f>Pressure!I810</f>
        <v>8.1256230789298584E-5</v>
      </c>
      <c r="E810" s="40">
        <f>Pressure!H810</f>
        <v>81.256230789298584</v>
      </c>
      <c r="F810" s="10">
        <f t="shared" si="102"/>
        <v>4.5</v>
      </c>
      <c r="G810" s="4">
        <f t="shared" si="101"/>
        <v>209364.20022667639</v>
      </c>
      <c r="H810" s="42">
        <f t="shared" si="103"/>
        <v>7.874569095365155</v>
      </c>
      <c r="I810" s="10">
        <f t="shared" si="104"/>
        <v>1.1935553402795251</v>
      </c>
      <c r="J810" s="4">
        <f t="shared" si="105"/>
        <v>479.13979298801962</v>
      </c>
      <c r="K810" s="4">
        <f t="shared" si="99"/>
        <v>107.71543388067525</v>
      </c>
      <c r="L810" s="42">
        <f>Pressure!Q810</f>
        <v>0.3782302880505084</v>
      </c>
      <c r="M810" s="10">
        <f t="shared" si="100"/>
        <v>0.23149021628446118</v>
      </c>
      <c r="N810" s="10">
        <f t="shared" si="106"/>
        <v>2.5992897854448858</v>
      </c>
    </row>
    <row r="811" spans="3:14">
      <c r="C811" s="4">
        <f>Pressure!AB811*1000000</f>
        <v>4939519.9675189313</v>
      </c>
      <c r="D811" s="78">
        <f>Pressure!I811</f>
        <v>8.1256230789298584E-5</v>
      </c>
      <c r="E811" s="40">
        <f>Pressure!H811</f>
        <v>81.256230789298584</v>
      </c>
      <c r="F811" s="10">
        <f t="shared" si="102"/>
        <v>4.5</v>
      </c>
      <c r="G811" s="4">
        <f t="shared" si="101"/>
        <v>209326.47501798134</v>
      </c>
      <c r="H811" s="42">
        <f t="shared" si="103"/>
        <v>7.8734606198417163</v>
      </c>
      <c r="I811" s="10">
        <f t="shared" si="104"/>
        <v>1.1935387605145218</v>
      </c>
      <c r="J811" s="4">
        <f t="shared" si="105"/>
        <v>479.04680251152178</v>
      </c>
      <c r="K811" s="4">
        <f t="shared" si="99"/>
        <v>107.69452868835074</v>
      </c>
      <c r="L811" s="42">
        <f>Pressure!Q811</f>
        <v>0.3787134061045711</v>
      </c>
      <c r="M811" s="10">
        <f t="shared" si="100"/>
        <v>0.23145862172335258</v>
      </c>
      <c r="N811" s="10">
        <f t="shared" si="106"/>
        <v>2.5992897854448858</v>
      </c>
    </row>
    <row r="812" spans="3:14">
      <c r="C812" s="4">
        <f>Pressure!AB812*1000000</f>
        <v>4938627.2817041837</v>
      </c>
      <c r="D812" s="78">
        <f>Pressure!I812</f>
        <v>8.1256230789298584E-5</v>
      </c>
      <c r="E812" s="40">
        <f>Pressure!H812</f>
        <v>81.256230789298584</v>
      </c>
      <c r="F812" s="10">
        <f t="shared" si="102"/>
        <v>4.5</v>
      </c>
      <c r="G812" s="4">
        <f t="shared" si="101"/>
        <v>209288.64486927693</v>
      </c>
      <c r="H812" s="42">
        <f t="shared" si="103"/>
        <v>7.8723490253234756</v>
      </c>
      <c r="I812" s="10">
        <f t="shared" si="104"/>
        <v>1.1935221286275597</v>
      </c>
      <c r="J812" s="4">
        <f t="shared" si="105"/>
        <v>478.95355336391725</v>
      </c>
      <c r="K812" s="4">
        <f t="shared" si="99"/>
        <v>107.67356534416557</v>
      </c>
      <c r="L812" s="42">
        <f>Pressure!Q812</f>
        <v>0.37919655193176161</v>
      </c>
      <c r="M812" s="10">
        <f t="shared" si="100"/>
        <v>0.23142693719411661</v>
      </c>
      <c r="N812" s="10">
        <f t="shared" si="106"/>
        <v>2.5992897854448858</v>
      </c>
    </row>
    <row r="813" spans="3:14">
      <c r="C813" s="4">
        <f>Pressure!AB813*1000000</f>
        <v>4937732.119972378</v>
      </c>
      <c r="D813" s="78">
        <f>Pressure!I813</f>
        <v>8.1256230789298584E-5</v>
      </c>
      <c r="E813" s="40">
        <f>Pressure!H813</f>
        <v>81.256230789298584</v>
      </c>
      <c r="F813" s="10">
        <f t="shared" si="102"/>
        <v>4.5</v>
      </c>
      <c r="G813" s="4">
        <f t="shared" si="101"/>
        <v>209250.70979641116</v>
      </c>
      <c r="H813" s="42">
        <f t="shared" si="103"/>
        <v>7.8712343119718975</v>
      </c>
      <c r="I813" s="10">
        <f t="shared" si="104"/>
        <v>1.1935054445723183</v>
      </c>
      <c r="J813" s="4">
        <f t="shared" si="105"/>
        <v>478.86004558427067</v>
      </c>
      <c r="K813" s="4">
        <f t="shared" si="99"/>
        <v>107.65254385690181</v>
      </c>
      <c r="L813" s="42">
        <f>Pressure!Q813</f>
        <v>0.37967972561596663</v>
      </c>
      <c r="M813" s="10">
        <f t="shared" si="100"/>
        <v>0.23139516269273722</v>
      </c>
      <c r="N813" s="10">
        <f t="shared" si="106"/>
        <v>2.5992897854448858</v>
      </c>
    </row>
    <row r="814" spans="3:14">
      <c r="C814" s="4">
        <f>Pressure!AB814*1000000</f>
        <v>4936834.482698706</v>
      </c>
      <c r="D814" s="78">
        <f>Pressure!I814</f>
        <v>8.1256230789298584E-5</v>
      </c>
      <c r="E814" s="40">
        <f>Pressure!H814</f>
        <v>81.256230789298584</v>
      </c>
      <c r="F814" s="10">
        <f t="shared" si="102"/>
        <v>4.5</v>
      </c>
      <c r="G814" s="4">
        <f t="shared" si="101"/>
        <v>209212.66981528382</v>
      </c>
      <c r="H814" s="42">
        <f t="shared" si="103"/>
        <v>7.8701164799490861</v>
      </c>
      <c r="I814" s="10">
        <f t="shared" si="104"/>
        <v>1.1934887083023145</v>
      </c>
      <c r="J814" s="4">
        <f t="shared" si="105"/>
        <v>478.7662792117743</v>
      </c>
      <c r="K814" s="4">
        <f t="shared" si="99"/>
        <v>107.63146423537033</v>
      </c>
      <c r="L814" s="42">
        <f>Pressure!Q814</f>
        <v>0.38016292724111933</v>
      </c>
      <c r="M814" s="10">
        <f t="shared" si="100"/>
        <v>0.23136329821522625</v>
      </c>
      <c r="N814" s="10">
        <f t="shared" si="106"/>
        <v>2.5992897854448858</v>
      </c>
    </row>
    <row r="815" spans="3:14">
      <c r="C815" s="4">
        <f>Pressure!AB815*1000000</f>
        <v>4935934.3702593371</v>
      </c>
      <c r="D815" s="78">
        <f>Pressure!I815</f>
        <v>8.1256230789298584E-5</v>
      </c>
      <c r="E815" s="40">
        <f>Pressure!H815</f>
        <v>81.256230789298584</v>
      </c>
      <c r="F815" s="10">
        <f t="shared" si="102"/>
        <v>4.5</v>
      </c>
      <c r="G815" s="4">
        <f t="shared" si="101"/>
        <v>209174.52494183622</v>
      </c>
      <c r="H815" s="42">
        <f t="shared" si="103"/>
        <v>7.8689955294174467</v>
      </c>
      <c r="I815" s="10">
        <f t="shared" si="104"/>
        <v>1.1934719197708967</v>
      </c>
      <c r="J815" s="4">
        <f t="shared" si="105"/>
        <v>478.67225428572226</v>
      </c>
      <c r="K815" s="4">
        <f t="shared" si="99"/>
        <v>107.61032648840481</v>
      </c>
      <c r="L815" s="42">
        <f>Pressure!Q815</f>
        <v>0.38064615689119935</v>
      </c>
      <c r="M815" s="10">
        <f t="shared" si="100"/>
        <v>0.23133134375756104</v>
      </c>
      <c r="N815" s="10">
        <f t="shared" si="106"/>
        <v>2.5992897854448858</v>
      </c>
    </row>
    <row r="816" spans="3:14">
      <c r="C816" s="4">
        <f>Pressure!AB816*1000000</f>
        <v>4935031.7830318091</v>
      </c>
      <c r="D816" s="78">
        <f>Pressure!I816</f>
        <v>8.1256230789298584E-5</v>
      </c>
      <c r="E816" s="40">
        <f>Pressure!H816</f>
        <v>81.256230789298584</v>
      </c>
      <c r="F816" s="10">
        <f t="shared" si="102"/>
        <v>4.5</v>
      </c>
      <c r="G816" s="4">
        <f t="shared" si="101"/>
        <v>209136.27519206758</v>
      </c>
      <c r="H816" s="42">
        <f t="shared" si="103"/>
        <v>7.8678714605402069</v>
      </c>
      <c r="I816" s="10">
        <f t="shared" si="104"/>
        <v>1.1934550789312539</v>
      </c>
      <c r="J816" s="4">
        <f t="shared" si="105"/>
        <v>478.57797084555199</v>
      </c>
      <c r="K816" s="4">
        <f t="shared" si="99"/>
        <v>107.58913062487119</v>
      </c>
      <c r="L816" s="42">
        <f>Pressure!Q816</f>
        <v>0.38112941465023298</v>
      </c>
      <c r="M816" s="10">
        <f t="shared" si="100"/>
        <v>0.23129929931568793</v>
      </c>
      <c r="N816" s="10">
        <f t="shared" si="106"/>
        <v>2.5992897854448858</v>
      </c>
    </row>
    <row r="817" spans="3:14">
      <c r="C817" s="4">
        <f>Pressure!AB817*1000000</f>
        <v>4934126.7213946627</v>
      </c>
      <c r="D817" s="78">
        <f>Pressure!I817</f>
        <v>8.1256230789298584E-5</v>
      </c>
      <c r="E817" s="40">
        <f>Pressure!H817</f>
        <v>81.256230789298584</v>
      </c>
      <c r="F817" s="10">
        <f t="shared" si="102"/>
        <v>4.5</v>
      </c>
      <c r="G817" s="4">
        <f t="shared" si="101"/>
        <v>209097.92058201972</v>
      </c>
      <c r="H817" s="42">
        <f t="shared" si="103"/>
        <v>7.8667442734809327</v>
      </c>
      <c r="I817" s="10">
        <f t="shared" si="104"/>
        <v>1.1934381857364063</v>
      </c>
      <c r="J817" s="4">
        <f t="shared" si="105"/>
        <v>478.4834289308053</v>
      </c>
      <c r="K817" s="4">
        <f t="shared" si="99"/>
        <v>107.56787665365886</v>
      </c>
      <c r="L817" s="42">
        <f>Pressure!Q817</f>
        <v>0.38161270060229341</v>
      </c>
      <c r="M817" s="10">
        <f t="shared" si="100"/>
        <v>0.23126716488560256</v>
      </c>
      <c r="N817" s="10">
        <f t="shared" si="106"/>
        <v>2.5992897854448858</v>
      </c>
    </row>
    <row r="818" spans="3:14">
      <c r="C818" s="4">
        <f>Pressure!AB818*1000000</f>
        <v>4933219.1857277714</v>
      </c>
      <c r="D818" s="78">
        <f>Pressure!I818</f>
        <v>8.1256230789298584E-5</v>
      </c>
      <c r="E818" s="40">
        <f>Pressure!H818</f>
        <v>81.256230789298584</v>
      </c>
      <c r="F818" s="10">
        <f t="shared" si="102"/>
        <v>4.5</v>
      </c>
      <c r="G818" s="4">
        <f t="shared" si="101"/>
        <v>209059.46112779083</v>
      </c>
      <c r="H818" s="42">
        <f t="shared" si="103"/>
        <v>7.8656139684039603</v>
      </c>
      <c r="I818" s="10">
        <f t="shared" si="104"/>
        <v>1.193421240139213</v>
      </c>
      <c r="J818" s="4">
        <f t="shared" si="105"/>
        <v>478.38862858116363</v>
      </c>
      <c r="K818" s="4">
        <f t="shared" si="99"/>
        <v>107.54656458368861</v>
      </c>
      <c r="L818" s="42">
        <f>Pressure!Q818</f>
        <v>0.38209601483150085</v>
      </c>
      <c r="M818" s="10">
        <f t="shared" si="100"/>
        <v>0.23123494046326878</v>
      </c>
      <c r="N818" s="10">
        <f t="shared" si="106"/>
        <v>2.5992897854448858</v>
      </c>
    </row>
    <row r="819" spans="3:14">
      <c r="C819" s="4">
        <f>Pressure!AB819*1000000</f>
        <v>4932309.1764120348</v>
      </c>
      <c r="D819" s="78">
        <f>Pressure!I819</f>
        <v>8.1256230789298584E-5</v>
      </c>
      <c r="E819" s="40">
        <f>Pressure!H819</f>
        <v>81.256230789298584</v>
      </c>
      <c r="F819" s="10">
        <f t="shared" si="102"/>
        <v>4.5</v>
      </c>
      <c r="G819" s="4">
        <f t="shared" si="101"/>
        <v>209020.89684552266</v>
      </c>
      <c r="H819" s="42">
        <f t="shared" si="103"/>
        <v>7.864480545474005</v>
      </c>
      <c r="I819" s="10">
        <f t="shared" si="104"/>
        <v>1.1934042420923645</v>
      </c>
      <c r="J819" s="4">
        <f t="shared" si="105"/>
        <v>478.29356983641526</v>
      </c>
      <c r="K819" s="4">
        <f t="shared" si="99"/>
        <v>107.52519442390523</v>
      </c>
      <c r="L819" s="42">
        <f>Pressure!Q819</f>
        <v>0.38257935742202254</v>
      </c>
      <c r="M819" s="10">
        <f t="shared" si="100"/>
        <v>0.23120262604456654</v>
      </c>
      <c r="N819" s="10">
        <f t="shared" si="106"/>
        <v>2.5992897854448858</v>
      </c>
    </row>
    <row r="820" spans="3:14">
      <c r="C820" s="4">
        <f>Pressure!AB820*1000000</f>
        <v>4931396.6938295402</v>
      </c>
      <c r="D820" s="78">
        <f>Pressure!I820</f>
        <v>8.1256230789298584E-5</v>
      </c>
      <c r="E820" s="40">
        <f>Pressure!H820</f>
        <v>81.256230789298584</v>
      </c>
      <c r="F820" s="10">
        <f t="shared" si="102"/>
        <v>4.5</v>
      </c>
      <c r="G820" s="4">
        <f t="shared" si="101"/>
        <v>208982.22775140725</v>
      </c>
      <c r="H820" s="42">
        <f t="shared" si="103"/>
        <v>7.8633440048563541</v>
      </c>
      <c r="I820" s="10">
        <f t="shared" si="104"/>
        <v>1.1933871915483865</v>
      </c>
      <c r="J820" s="4">
        <f t="shared" si="105"/>
        <v>478.1982527364728</v>
      </c>
      <c r="K820" s="4">
        <f t="shared" si="99"/>
        <v>107.50376618328151</v>
      </c>
      <c r="L820" s="42">
        <f>Pressure!Q820</f>
        <v>0.38306272845807315</v>
      </c>
      <c r="M820" s="10">
        <f t="shared" si="100"/>
        <v>0.23117022162549999</v>
      </c>
      <c r="N820" s="10">
        <f t="shared" si="106"/>
        <v>2.5992897854448858</v>
      </c>
    </row>
    <row r="821" spans="3:14">
      <c r="C821" s="4">
        <f>Pressure!AB821*1000000</f>
        <v>4930481.7383637121</v>
      </c>
      <c r="D821" s="78">
        <f>Pressure!I821</f>
        <v>8.1256230789298584E-5</v>
      </c>
      <c r="E821" s="40">
        <f>Pressure!H821</f>
        <v>81.256230789298584</v>
      </c>
      <c r="F821" s="10">
        <f t="shared" si="102"/>
        <v>4.5</v>
      </c>
      <c r="G821" s="4">
        <f t="shared" si="101"/>
        <v>208943.45386169336</v>
      </c>
      <c r="H821" s="42">
        <f t="shared" si="103"/>
        <v>7.8622043467170633</v>
      </c>
      <c r="I821" s="10">
        <f t="shared" si="104"/>
        <v>1.1933700884596417</v>
      </c>
      <c r="J821" s="4">
        <f t="shared" si="105"/>
        <v>478.1026773213884</v>
      </c>
      <c r="K821" s="4">
        <f t="shared" si="99"/>
        <v>107.48227987082154</v>
      </c>
      <c r="L821" s="42">
        <f>Pressure!Q821</f>
        <v>0.38354612802391475</v>
      </c>
      <c r="M821" s="10">
        <f t="shared" si="100"/>
        <v>0.23113772720194004</v>
      </c>
      <c r="N821" s="10">
        <f t="shared" si="106"/>
        <v>2.5992897854448858</v>
      </c>
    </row>
    <row r="822" spans="3:14">
      <c r="C822" s="4">
        <f>Pressure!AB822*1000000</f>
        <v>4929564.3103989353</v>
      </c>
      <c r="D822" s="78">
        <f>Pressure!I822</f>
        <v>8.1256230789298584E-5</v>
      </c>
      <c r="E822" s="40">
        <f>Pressure!H822</f>
        <v>81.256230789298584</v>
      </c>
      <c r="F822" s="10">
        <f t="shared" si="102"/>
        <v>4.5</v>
      </c>
      <c r="G822" s="4">
        <f t="shared" si="101"/>
        <v>208904.57519267037</v>
      </c>
      <c r="H822" s="42">
        <f t="shared" si="103"/>
        <v>7.8610615712224945</v>
      </c>
      <c r="I822" s="10">
        <f t="shared" si="104"/>
        <v>1.1933529327783221</v>
      </c>
      <c r="J822" s="4">
        <f t="shared" si="105"/>
        <v>478.00684363131444</v>
      </c>
      <c r="K822" s="4">
        <f t="shared" si="99"/>
        <v>107.46073549555202</v>
      </c>
      <c r="L822" s="42">
        <f>Pressure!Q822</f>
        <v>0.38402955620385698</v>
      </c>
      <c r="M822" s="10">
        <f t="shared" si="100"/>
        <v>0.23110514276980401</v>
      </c>
      <c r="N822" s="10">
        <f t="shared" si="106"/>
        <v>2.5992897854448858</v>
      </c>
    </row>
    <row r="823" spans="3:14">
      <c r="C823" s="4">
        <f>Pressure!AB823*1000000</f>
        <v>4928644.4103209022</v>
      </c>
      <c r="D823" s="78">
        <f>Pressure!I823</f>
        <v>8.1256230789298584E-5</v>
      </c>
      <c r="E823" s="40">
        <f>Pressure!H823</f>
        <v>81.256230789298584</v>
      </c>
      <c r="F823" s="10">
        <f t="shared" si="102"/>
        <v>4.5</v>
      </c>
      <c r="G823" s="4">
        <f t="shared" si="101"/>
        <v>208865.59176068311</v>
      </c>
      <c r="H823" s="42">
        <f t="shared" si="103"/>
        <v>7.8599156785397204</v>
      </c>
      <c r="I823" s="10">
        <f t="shared" si="104"/>
        <v>1.1933357244564564</v>
      </c>
      <c r="J823" s="4">
        <f t="shared" si="105"/>
        <v>477.91075170654005</v>
      </c>
      <c r="K823" s="4">
        <f t="shared" si="99"/>
        <v>107.43913306653029</v>
      </c>
      <c r="L823" s="42">
        <f>Pressure!Q823</f>
        <v>0.38451301308225733</v>
      </c>
      <c r="M823" s="10">
        <f t="shared" si="100"/>
        <v>0.23107246832500197</v>
      </c>
      <c r="N823" s="10">
        <f t="shared" si="106"/>
        <v>2.5992897854448858</v>
      </c>
    </row>
    <row r="824" spans="3:14">
      <c r="C824" s="4">
        <f>Pressure!AB824*1000000</f>
        <v>4927722.038516351</v>
      </c>
      <c r="D824" s="78">
        <f>Pressure!I824</f>
        <v>8.1256230789298584E-5</v>
      </c>
      <c r="E824" s="40">
        <f>Pressure!H824</f>
        <v>81.256230789298584</v>
      </c>
      <c r="F824" s="10">
        <f t="shared" si="102"/>
        <v>4.5</v>
      </c>
      <c r="G824" s="4">
        <f t="shared" si="101"/>
        <v>208826.50358212076</v>
      </c>
      <c r="H824" s="42">
        <f t="shared" si="103"/>
        <v>7.8587666688362283</v>
      </c>
      <c r="I824" s="10">
        <f t="shared" si="104"/>
        <v>1.193318463445904</v>
      </c>
      <c r="J824" s="4">
        <f t="shared" si="105"/>
        <v>477.81440158746364</v>
      </c>
      <c r="K824" s="4">
        <f t="shared" si="99"/>
        <v>107.41747259283837</v>
      </c>
      <c r="L824" s="42">
        <f>Pressure!Q824</f>
        <v>0.38499649874352121</v>
      </c>
      <c r="M824" s="10">
        <f t="shared" si="100"/>
        <v>0.23103970386343853</v>
      </c>
      <c r="N824" s="10">
        <f t="shared" si="106"/>
        <v>2.5992897854448858</v>
      </c>
    </row>
    <row r="825" spans="3:14">
      <c r="C825" s="4">
        <f>Pressure!AB825*1000000</f>
        <v>4926797.1953733861</v>
      </c>
      <c r="D825" s="78">
        <f>Pressure!I825</f>
        <v>8.1256230789298584E-5</v>
      </c>
      <c r="E825" s="40">
        <f>Pressure!H825</f>
        <v>81.256230789298584</v>
      </c>
      <c r="F825" s="10">
        <f t="shared" si="102"/>
        <v>4.5</v>
      </c>
      <c r="G825" s="4">
        <f t="shared" si="101"/>
        <v>208787.31067343036</v>
      </c>
      <c r="H825" s="42">
        <f t="shared" si="103"/>
        <v>7.8576145422803068</v>
      </c>
      <c r="I825" s="10">
        <f t="shared" si="104"/>
        <v>1.1933011496983601</v>
      </c>
      <c r="J825" s="4">
        <f t="shared" si="105"/>
        <v>477.71779331462614</v>
      </c>
      <c r="K825" s="4">
        <f t="shared" si="99"/>
        <v>107.39575408359025</v>
      </c>
      <c r="L825" s="42">
        <f>Pressure!Q825</f>
        <v>0.38548001327210202</v>
      </c>
      <c r="M825" s="10">
        <f t="shared" si="100"/>
        <v>0.23100684938093455</v>
      </c>
      <c r="N825" s="10">
        <f t="shared" si="106"/>
        <v>2.5992897854448858</v>
      </c>
    </row>
    <row r="826" spans="3:14">
      <c r="C826" s="4">
        <f>Pressure!AB826*1000000</f>
        <v>4925869.8812811542</v>
      </c>
      <c r="D826" s="78">
        <f>Pressure!I826</f>
        <v>8.1256230789298584E-5</v>
      </c>
      <c r="E826" s="40">
        <f>Pressure!H826</f>
        <v>81.256230789298584</v>
      </c>
      <c r="F826" s="10">
        <f t="shared" si="102"/>
        <v>4.5</v>
      </c>
      <c r="G826" s="4">
        <f t="shared" si="101"/>
        <v>208748.01305110313</v>
      </c>
      <c r="H826" s="42">
        <f t="shared" si="103"/>
        <v>7.8564592990406332</v>
      </c>
      <c r="I826" s="10">
        <f t="shared" si="104"/>
        <v>1.1932837831653502</v>
      </c>
      <c r="J826" s="4">
        <f t="shared" si="105"/>
        <v>477.62092692867748</v>
      </c>
      <c r="K826" s="4">
        <f t="shared" si="99"/>
        <v>107.37397754792444</v>
      </c>
      <c r="L826" s="42">
        <f>Pressure!Q826</f>
        <v>0.38596355675250149</v>
      </c>
      <c r="M826" s="10">
        <f t="shared" si="100"/>
        <v>0.23097390487341282</v>
      </c>
      <c r="N826" s="10">
        <f t="shared" si="106"/>
        <v>2.5992897854448858</v>
      </c>
    </row>
    <row r="827" spans="3:14">
      <c r="C827" s="4">
        <f>Pressure!AB827*1000000</f>
        <v>4924940.0966300508</v>
      </c>
      <c r="D827" s="78">
        <f>Pressure!I827</f>
        <v>8.1256230789298584E-5</v>
      </c>
      <c r="E827" s="40">
        <f>Pressure!H827</f>
        <v>81.256230789298584</v>
      </c>
      <c r="F827" s="10">
        <f t="shared" si="102"/>
        <v>4.5</v>
      </c>
      <c r="G827" s="4">
        <f t="shared" si="101"/>
        <v>208708.61073168318</v>
      </c>
      <c r="H827" s="42">
        <f t="shared" si="103"/>
        <v>7.8553009392865443</v>
      </c>
      <c r="I827" s="10">
        <f t="shared" si="104"/>
        <v>1.1932663637982335</v>
      </c>
      <c r="J827" s="4">
        <f t="shared" si="105"/>
        <v>477.52380247039804</v>
      </c>
      <c r="K827" s="4">
        <f t="shared" si="99"/>
        <v>107.35214299500878</v>
      </c>
      <c r="L827" s="42">
        <f>Pressure!Q827</f>
        <v>0.38644712926926966</v>
      </c>
      <c r="M827" s="10">
        <f t="shared" si="100"/>
        <v>0.23094087033668251</v>
      </c>
      <c r="N827" s="10">
        <f t="shared" si="106"/>
        <v>2.5992897854448858</v>
      </c>
    </row>
    <row r="828" spans="3:14">
      <c r="C828" s="4">
        <f>Pressure!AB828*1000000</f>
        <v>4924007.8418115191</v>
      </c>
      <c r="D828" s="78">
        <f>Pressure!I828</f>
        <v>8.1256230789298584E-5</v>
      </c>
      <c r="E828" s="40">
        <f>Pressure!H828</f>
        <v>81.256230789298584</v>
      </c>
      <c r="F828" s="10">
        <f t="shared" si="102"/>
        <v>4.5</v>
      </c>
      <c r="G828" s="4">
        <f t="shared" si="101"/>
        <v>208669.1037317591</v>
      </c>
      <c r="H828" s="42">
        <f t="shared" si="103"/>
        <v>7.8541394631877779</v>
      </c>
      <c r="I828" s="10">
        <f t="shared" si="104"/>
        <v>1.1932488915481985</v>
      </c>
      <c r="J828" s="4">
        <f t="shared" si="105"/>
        <v>477.42641998067762</v>
      </c>
      <c r="K828" s="4">
        <f t="shared" si="99"/>
        <v>107.3302504340357</v>
      </c>
      <c r="L828" s="42">
        <f>Pressure!Q828</f>
        <v>0.38693073090700519</v>
      </c>
      <c r="M828" s="10">
        <f t="shared" si="100"/>
        <v>0.23090774576662501</v>
      </c>
      <c r="N828" s="10">
        <f t="shared" si="106"/>
        <v>2.5992897854448858</v>
      </c>
    </row>
    <row r="829" spans="3:14">
      <c r="C829" s="4">
        <f>Pressure!AB829*1000000</f>
        <v>4923073.1172182932</v>
      </c>
      <c r="D829" s="78">
        <f>Pressure!I829</f>
        <v>8.1256230789298584E-5</v>
      </c>
      <c r="E829" s="40">
        <f>Pressure!H829</f>
        <v>81.256230789298584</v>
      </c>
      <c r="F829" s="10">
        <f t="shared" si="102"/>
        <v>4.5</v>
      </c>
      <c r="G829" s="4">
        <f t="shared" si="101"/>
        <v>208629.49206797412</v>
      </c>
      <c r="H829" s="42">
        <f t="shared" si="103"/>
        <v>7.852974870914772</v>
      </c>
      <c r="I829" s="10">
        <f t="shared" si="104"/>
        <v>1.1932313663662673</v>
      </c>
      <c r="J829" s="4">
        <f t="shared" si="105"/>
        <v>477.32877950054092</v>
      </c>
      <c r="K829" s="4">
        <f t="shared" si="99"/>
        <v>107.30829987422798</v>
      </c>
      <c r="L829" s="42">
        <f>Pressure!Q829</f>
        <v>0.38741436175035548</v>
      </c>
      <c r="M829" s="10">
        <f t="shared" si="100"/>
        <v>0.2308745311590886</v>
      </c>
      <c r="N829" s="10">
        <f t="shared" si="106"/>
        <v>2.5992897854448858</v>
      </c>
    </row>
    <row r="830" spans="3:14">
      <c r="C830" s="4">
        <f>Pressure!AB830*1000000</f>
        <v>4922135.9232443059</v>
      </c>
      <c r="D830" s="78">
        <f>Pressure!I830</f>
        <v>8.1256230789298584E-5</v>
      </c>
      <c r="E830" s="40">
        <f>Pressure!H830</f>
        <v>81.256230789298584</v>
      </c>
      <c r="F830" s="10">
        <f t="shared" si="102"/>
        <v>4.5</v>
      </c>
      <c r="G830" s="4">
        <f t="shared" si="101"/>
        <v>208589.77575702226</v>
      </c>
      <c r="H830" s="42">
        <f t="shared" si="103"/>
        <v>7.8518071626385639</v>
      </c>
      <c r="I830" s="10">
        <f t="shared" si="104"/>
        <v>1.1932137882032932</v>
      </c>
      <c r="J830" s="4">
        <f t="shared" si="105"/>
        <v>477.23088107113762</v>
      </c>
      <c r="K830" s="4">
        <f t="shared" si="99"/>
        <v>107.28629132483648</v>
      </c>
      <c r="L830" s="42">
        <f>Pressure!Q830</f>
        <v>0.38789802188401667</v>
      </c>
      <c r="M830" s="10">
        <f t="shared" si="100"/>
        <v>0.23084122650983913</v>
      </c>
      <c r="N830" s="10">
        <f t="shared" si="106"/>
        <v>2.5992897854448858</v>
      </c>
    </row>
    <row r="831" spans="3:14">
      <c r="C831" s="4">
        <f>Pressure!AB831*1000000</f>
        <v>4921196.2602846408</v>
      </c>
      <c r="D831" s="78">
        <f>Pressure!I831</f>
        <v>8.1256230789298584E-5</v>
      </c>
      <c r="E831" s="40">
        <f>Pressure!H831</f>
        <v>81.256230789298584</v>
      </c>
      <c r="F831" s="10">
        <f t="shared" si="102"/>
        <v>4.5</v>
      </c>
      <c r="G831" s="4">
        <f t="shared" si="101"/>
        <v>208549.95481564637</v>
      </c>
      <c r="H831" s="42">
        <f t="shared" si="103"/>
        <v>7.8506363385307223</v>
      </c>
      <c r="I831" s="10">
        <f t="shared" si="104"/>
        <v>1.1931961570099605</v>
      </c>
      <c r="J831" s="4">
        <f t="shared" si="105"/>
        <v>477.13272473373797</v>
      </c>
      <c r="K831" s="4">
        <f t="shared" si="99"/>
        <v>107.26422479513916</v>
      </c>
      <c r="L831" s="42">
        <f>Pressure!Q831</f>
        <v>0.38838171139273397</v>
      </c>
      <c r="M831" s="10">
        <f t="shared" si="100"/>
        <v>0.23080783181471554</v>
      </c>
      <c r="N831" s="10">
        <f t="shared" si="106"/>
        <v>2.5992897854448858</v>
      </c>
    </row>
    <row r="832" spans="3:14">
      <c r="C832" s="4">
        <f>Pressure!AB832*1000000</f>
        <v>4920254.1287354482</v>
      </c>
      <c r="D832" s="78">
        <f>Pressure!I832</f>
        <v>8.1256230789298584E-5</v>
      </c>
      <c r="E832" s="40">
        <f>Pressure!H832</f>
        <v>81.256230789298584</v>
      </c>
      <c r="F832" s="10">
        <f t="shared" si="102"/>
        <v>4.5</v>
      </c>
      <c r="G832" s="4">
        <f t="shared" si="101"/>
        <v>208510.02926063444</v>
      </c>
      <c r="H832" s="42">
        <f t="shared" si="103"/>
        <v>7.8494623987632339</v>
      </c>
      <c r="I832" s="10">
        <f t="shared" si="104"/>
        <v>1.1931784727367816</v>
      </c>
      <c r="J832" s="4">
        <f t="shared" si="105"/>
        <v>477.03431052972343</v>
      </c>
      <c r="K832" s="4">
        <f t="shared" si="99"/>
        <v>107.24210029443897</v>
      </c>
      <c r="L832" s="42">
        <f>Pressure!Q832</f>
        <v>0.38886543036130183</v>
      </c>
      <c r="M832" s="10">
        <f t="shared" si="100"/>
        <v>0.23077434706954672</v>
      </c>
      <c r="N832" s="10">
        <f t="shared" si="106"/>
        <v>2.5992897854448858</v>
      </c>
    </row>
    <row r="833" spans="3:14">
      <c r="C833" s="4">
        <f>Pressure!AB833*1000000</f>
        <v>4919309.5289942101</v>
      </c>
      <c r="D833" s="78">
        <f>Pressure!I833</f>
        <v>8.1256230789298584E-5</v>
      </c>
      <c r="E833" s="40">
        <f>Pressure!H833</f>
        <v>81.256230789298584</v>
      </c>
      <c r="F833" s="10">
        <f t="shared" si="102"/>
        <v>4.5</v>
      </c>
      <c r="G833" s="4">
        <f t="shared" si="101"/>
        <v>208469.99910883093</v>
      </c>
      <c r="H833" s="42">
        <f t="shared" si="103"/>
        <v>7.8482853435088407</v>
      </c>
      <c r="I833" s="10">
        <f t="shared" si="104"/>
        <v>1.1931607353341016</v>
      </c>
      <c r="J833" s="4">
        <f t="shared" si="105"/>
        <v>476.93563850061452</v>
      </c>
      <c r="K833" s="4">
        <f t="shared" si="99"/>
        <v>107.21991783207017</v>
      </c>
      <c r="L833" s="42">
        <f>Pressure!Q833</f>
        <v>0.38934917887456399</v>
      </c>
      <c r="M833" s="10">
        <f t="shared" si="100"/>
        <v>0.23074077227010278</v>
      </c>
      <c r="N833" s="10">
        <f t="shared" si="106"/>
        <v>2.5992897854448858</v>
      </c>
    </row>
    <row r="834" spans="3:14">
      <c r="C834" s="4">
        <f>Pressure!AB834*1000000</f>
        <v>4918362.46145947</v>
      </c>
      <c r="D834" s="78">
        <f>Pressure!I834</f>
        <v>8.1256230789298584E-5</v>
      </c>
      <c r="E834" s="40">
        <f>Pressure!H834</f>
        <v>81.256230789298584</v>
      </c>
      <c r="F834" s="10">
        <f t="shared" si="102"/>
        <v>4.5</v>
      </c>
      <c r="G834" s="4">
        <f t="shared" si="101"/>
        <v>208429.86437712525</v>
      </c>
      <c r="H834" s="42">
        <f t="shared" si="103"/>
        <v>7.8471051729407026</v>
      </c>
      <c r="I834" s="10">
        <f t="shared" si="104"/>
        <v>1.1931429447520938</v>
      </c>
      <c r="J834" s="4">
        <f t="shared" si="105"/>
        <v>476.8367086880429</v>
      </c>
      <c r="K834" s="4">
        <f t="shared" si="99"/>
        <v>107.19767741739196</v>
      </c>
      <c r="L834" s="42">
        <f>Pressure!Q834</f>
        <v>0.38983295701741372</v>
      </c>
      <c r="M834" s="10">
        <f t="shared" si="100"/>
        <v>0.23070710741217465</v>
      </c>
      <c r="N834" s="10">
        <f t="shared" si="106"/>
        <v>2.5992897854448858</v>
      </c>
    </row>
    <row r="835" spans="3:14">
      <c r="C835" s="4">
        <f>Pressure!AB835*1000000</f>
        <v>4917412.9265311742</v>
      </c>
      <c r="D835" s="78">
        <f>Pressure!I835</f>
        <v>8.1256230789298584E-5</v>
      </c>
      <c r="E835" s="40">
        <f>Pressure!H835</f>
        <v>81.256230789298584</v>
      </c>
      <c r="F835" s="10">
        <f t="shared" si="102"/>
        <v>4.5</v>
      </c>
      <c r="G835" s="4">
        <f t="shared" si="101"/>
        <v>208389.62508246634</v>
      </c>
      <c r="H835" s="42">
        <f t="shared" si="103"/>
        <v>7.8459218872328274</v>
      </c>
      <c r="I835" s="10">
        <f t="shared" si="104"/>
        <v>1.1931251009407644</v>
      </c>
      <c r="J835" s="4">
        <f t="shared" si="105"/>
        <v>476.7375211337864</v>
      </c>
      <c r="K835" s="4">
        <f t="shared" si="99"/>
        <v>107.17537905979641</v>
      </c>
      <c r="L835" s="42">
        <f>Pressure!Q835</f>
        <v>0.39031676487479383</v>
      </c>
      <c r="M835" s="10">
        <f t="shared" si="100"/>
        <v>0.23067335249149587</v>
      </c>
      <c r="N835" s="10">
        <f t="shared" si="106"/>
        <v>2.5992897854448858</v>
      </c>
    </row>
    <row r="836" spans="3:14">
      <c r="C836" s="4">
        <f>Pressure!AB836*1000000</f>
        <v>4916460.9246101538</v>
      </c>
      <c r="D836" s="78">
        <f>Pressure!I836</f>
        <v>8.1256230789298584E-5</v>
      </c>
      <c r="E836" s="40">
        <f>Pressure!H836</f>
        <v>81.256230789298584</v>
      </c>
      <c r="F836" s="10">
        <f t="shared" si="102"/>
        <v>4.5</v>
      </c>
      <c r="G836" s="4">
        <f t="shared" si="101"/>
        <v>208349.28124184054</v>
      </c>
      <c r="H836" s="42">
        <f t="shared" si="103"/>
        <v>7.8447354865594203</v>
      </c>
      <c r="I836" s="10">
        <f t="shared" si="104"/>
        <v>1.1931072038499442</v>
      </c>
      <c r="J836" s="4">
        <f t="shared" si="105"/>
        <v>476.63807587971564</v>
      </c>
      <c r="K836" s="4">
        <f t="shared" si="99"/>
        <v>107.15302276869647</v>
      </c>
      <c r="L836" s="42">
        <f>Pressure!Q836</f>
        <v>0.39080060253169707</v>
      </c>
      <c r="M836" s="10">
        <f t="shared" si="100"/>
        <v>0.23063950750387069</v>
      </c>
      <c r="N836" s="10">
        <f t="shared" si="106"/>
        <v>2.5992897854448858</v>
      </c>
    </row>
    <row r="837" spans="3:14">
      <c r="C837" s="4">
        <f>Pressure!AB837*1000000</f>
        <v>4915506.4560985509</v>
      </c>
      <c r="D837" s="78">
        <f>Pressure!I837</f>
        <v>8.1256230789298584E-5</v>
      </c>
      <c r="E837" s="40">
        <f>Pressure!H837</f>
        <v>81.256230789298584</v>
      </c>
      <c r="F837" s="10">
        <f t="shared" si="102"/>
        <v>4.5</v>
      </c>
      <c r="G837" s="4">
        <f t="shared" si="101"/>
        <v>208308.83287228979</v>
      </c>
      <c r="H837" s="42">
        <f t="shared" si="103"/>
        <v>7.843545971095411</v>
      </c>
      <c r="I837" s="10">
        <f t="shared" si="104"/>
        <v>1.1930892534292941</v>
      </c>
      <c r="J837" s="4">
        <f t="shared" si="105"/>
        <v>476.53837296783797</v>
      </c>
      <c r="K837" s="4">
        <f t="shared" si="99"/>
        <v>107.13060855353581</v>
      </c>
      <c r="L837" s="42">
        <f>Pressure!Q837</f>
        <v>0.39128447007316614</v>
      </c>
      <c r="M837" s="10">
        <f t="shared" si="100"/>
        <v>0.2306055724450389</v>
      </c>
      <c r="N837" s="10">
        <f t="shared" si="106"/>
        <v>2.5992897854448858</v>
      </c>
    </row>
    <row r="838" spans="3:14">
      <c r="C838" s="4">
        <f>Pressure!AB838*1000000</f>
        <v>4914549.5213998444</v>
      </c>
      <c r="D838" s="78">
        <f>Pressure!I838</f>
        <v>8.1256230789298584E-5</v>
      </c>
      <c r="E838" s="40">
        <f>Pressure!H838</f>
        <v>81.256230789298584</v>
      </c>
      <c r="F838" s="10">
        <f t="shared" si="102"/>
        <v>4.5</v>
      </c>
      <c r="G838" s="4">
        <f t="shared" si="101"/>
        <v>208268.27999091271</v>
      </c>
      <c r="H838" s="42">
        <f t="shared" si="103"/>
        <v>7.8423533410164818</v>
      </c>
      <c r="I838" s="10">
        <f t="shared" si="104"/>
        <v>1.1930712496283074</v>
      </c>
      <c r="J838" s="4">
        <f t="shared" si="105"/>
        <v>476.4384124403004</v>
      </c>
      <c r="K838" s="4">
        <f t="shared" si="99"/>
        <v>107.10813642378949</v>
      </c>
      <c r="L838" s="42">
        <f>Pressure!Q838</f>
        <v>0.39176836758429379</v>
      </c>
      <c r="M838" s="10">
        <f t="shared" si="100"/>
        <v>0.23057154731071389</v>
      </c>
      <c r="N838" s="10">
        <f t="shared" si="106"/>
        <v>2.5992897854448858</v>
      </c>
    </row>
    <row r="839" spans="3:14">
      <c r="C839" s="4">
        <f>Pressure!AB839*1000000</f>
        <v>4913590.1209184686</v>
      </c>
      <c r="D839" s="78">
        <f>Pressure!I839</f>
        <v>8.1256230789298584E-5</v>
      </c>
      <c r="E839" s="40">
        <f>Pressure!H839</f>
        <v>81.256230789298584</v>
      </c>
      <c r="F839" s="10">
        <f t="shared" si="102"/>
        <v>4.5</v>
      </c>
      <c r="G839" s="4">
        <f t="shared" si="101"/>
        <v>208227.62261484831</v>
      </c>
      <c r="H839" s="42">
        <f t="shared" si="103"/>
        <v>7.8411575964986184</v>
      </c>
      <c r="I839" s="10">
        <f t="shared" si="104"/>
        <v>1.1930531923963001</v>
      </c>
      <c r="J839" s="4">
        <f t="shared" si="105"/>
        <v>476.33819433934963</v>
      </c>
      <c r="K839" s="4">
        <f t="shared" si="99"/>
        <v>107.085606388955</v>
      </c>
      <c r="L839" s="42">
        <f>Pressure!Q839</f>
        <v>0.39225229515022308</v>
      </c>
      <c r="M839" s="10">
        <f t="shared" si="100"/>
        <v>0.23053743209662622</v>
      </c>
      <c r="N839" s="10">
        <f t="shared" si="106"/>
        <v>2.5992897854448858</v>
      </c>
    </row>
    <row r="840" spans="3:14">
      <c r="C840" s="4">
        <f>Pressure!AB840*1000000</f>
        <v>4912628.2550601577</v>
      </c>
      <c r="D840" s="78">
        <f>Pressure!I840</f>
        <v>8.1256230789298584E-5</v>
      </c>
      <c r="E840" s="40">
        <f>Pressure!H840</f>
        <v>81.256230789298584</v>
      </c>
      <c r="F840" s="10">
        <f t="shared" si="102"/>
        <v>4.5</v>
      </c>
      <c r="G840" s="4">
        <f t="shared" si="101"/>
        <v>208186.86076129082</v>
      </c>
      <c r="H840" s="42">
        <f t="shared" si="103"/>
        <v>7.8399587377184901</v>
      </c>
      <c r="I840" s="10">
        <f t="shared" si="104"/>
        <v>1.1930350816824198</v>
      </c>
      <c r="J840" s="4">
        <f t="shared" si="105"/>
        <v>476.23771870736863</v>
      </c>
      <c r="K840" s="4">
        <f t="shared" si="99"/>
        <v>107.06301845856046</v>
      </c>
      <c r="L840" s="42">
        <f>Pressure!Q840</f>
        <v>0.39273625285614761</v>
      </c>
      <c r="M840" s="10">
        <f t="shared" si="100"/>
        <v>0.23050322679852259</v>
      </c>
      <c r="N840" s="10">
        <f t="shared" si="106"/>
        <v>2.5992897854448858</v>
      </c>
    </row>
    <row r="841" spans="3:14">
      <c r="C841" s="4">
        <f>Pressure!AB841*1000000</f>
        <v>4911663.9242317127</v>
      </c>
      <c r="D841" s="78">
        <f>Pressure!I841</f>
        <v>8.1256230789298584E-5</v>
      </c>
      <c r="E841" s="40">
        <f>Pressure!H841</f>
        <v>81.256230789298584</v>
      </c>
      <c r="F841" s="10">
        <f t="shared" si="102"/>
        <v>4.5</v>
      </c>
      <c r="G841" s="4">
        <f t="shared" si="101"/>
        <v>208145.99444747955</v>
      </c>
      <c r="H841" s="42">
        <f t="shared" si="103"/>
        <v>7.8387567648532244</v>
      </c>
      <c r="I841" s="10">
        <f t="shared" si="104"/>
        <v>1.1930169174356373</v>
      </c>
      <c r="J841" s="4">
        <f t="shared" si="105"/>
        <v>476.1369855868511</v>
      </c>
      <c r="K841" s="4">
        <f t="shared" si="99"/>
        <v>107.04037264215887</v>
      </c>
      <c r="L841" s="42">
        <f>Pressure!Q841</f>
        <v>0.39322024078731155</v>
      </c>
      <c r="M841" s="10">
        <f t="shared" si="100"/>
        <v>0.23046893141211561</v>
      </c>
      <c r="N841" s="10">
        <f t="shared" si="106"/>
        <v>2.5992897854448858</v>
      </c>
    </row>
    <row r="842" spans="3:14">
      <c r="C842" s="4">
        <f>Pressure!AB842*1000000</f>
        <v>4910697.1288413433</v>
      </c>
      <c r="D842" s="78">
        <f>Pressure!I842</f>
        <v>8.1256230789298584E-5</v>
      </c>
      <c r="E842" s="40">
        <f>Pressure!H842</f>
        <v>81.256230789298584</v>
      </c>
      <c r="F842" s="10">
        <f t="shared" si="102"/>
        <v>4.5</v>
      </c>
      <c r="G842" s="4">
        <f t="shared" si="101"/>
        <v>208105.02369071363</v>
      </c>
      <c r="H842" s="42">
        <f t="shared" si="103"/>
        <v>7.8375516780807652</v>
      </c>
      <c r="I842" s="10">
        <f t="shared" si="104"/>
        <v>1.1929986996047566</v>
      </c>
      <c r="J842" s="4">
        <f t="shared" si="105"/>
        <v>476.03599502043846</v>
      </c>
      <c r="K842" s="4">
        <f t="shared" si="99"/>
        <v>107.01766894933647</v>
      </c>
      <c r="L842" s="42">
        <f>Pressure!Q842</f>
        <v>0.39370425902900974</v>
      </c>
      <c r="M842" s="10">
        <f t="shared" si="100"/>
        <v>0.23043454593303347</v>
      </c>
      <c r="N842" s="10">
        <f t="shared" si="106"/>
        <v>2.5992897854448858</v>
      </c>
    </row>
    <row r="843" spans="3:14">
      <c r="C843" s="4">
        <f>Pressure!AB843*1000000</f>
        <v>4909727.8692982672</v>
      </c>
      <c r="D843" s="78">
        <f>Pressure!I843</f>
        <v>8.1256230789298584E-5</v>
      </c>
      <c r="E843" s="40">
        <f>Pressure!H843</f>
        <v>81.256230789298584</v>
      </c>
      <c r="F843" s="10">
        <f t="shared" si="102"/>
        <v>4.5</v>
      </c>
      <c r="G843" s="4">
        <f t="shared" si="101"/>
        <v>208063.94850833481</v>
      </c>
      <c r="H843" s="42">
        <f t="shared" si="103"/>
        <v>7.8363434775794287</v>
      </c>
      <c r="I843" s="10">
        <f t="shared" si="104"/>
        <v>1.192980428138404</v>
      </c>
      <c r="J843" s="4">
        <f t="shared" si="105"/>
        <v>475.93474705087726</v>
      </c>
      <c r="K843" s="4">
        <f t="shared" si="99"/>
        <v>106.99490738970309</v>
      </c>
      <c r="L843" s="42">
        <f>Pressure!Q843</f>
        <v>0.39418830766658808</v>
      </c>
      <c r="M843" s="10">
        <f t="shared" si="100"/>
        <v>0.23040007035702997</v>
      </c>
      <c r="N843" s="10">
        <f t="shared" si="106"/>
        <v>2.5992897854448858</v>
      </c>
    </row>
    <row r="844" spans="3:14">
      <c r="C844" s="4">
        <f>Pressure!AB844*1000000</f>
        <v>4908756.1460129609</v>
      </c>
      <c r="D844" s="78">
        <f>Pressure!I844</f>
        <v>8.1256230789298584E-5</v>
      </c>
      <c r="E844" s="40">
        <f>Pressure!H844</f>
        <v>81.256230789298584</v>
      </c>
      <c r="F844" s="10">
        <f t="shared" si="102"/>
        <v>4.5</v>
      </c>
      <c r="G844" s="4">
        <f t="shared" si="101"/>
        <v>208022.76891773823</v>
      </c>
      <c r="H844" s="42">
        <f t="shared" si="103"/>
        <v>7.8351321635281694</v>
      </c>
      <c r="I844" s="10">
        <f t="shared" si="104"/>
        <v>1.1929621029850335</v>
      </c>
      <c r="J844" s="4">
        <f t="shared" si="105"/>
        <v>475.83324172104534</v>
      </c>
      <c r="K844" s="4">
        <f t="shared" si="99"/>
        <v>106.97208797289811</v>
      </c>
      <c r="L844" s="42">
        <f>Pressure!Q844</f>
        <v>0.39467238678544347</v>
      </c>
      <c r="M844" s="10">
        <f t="shared" si="100"/>
        <v>0.2303655046797424</v>
      </c>
      <c r="N844" s="10">
        <f t="shared" si="106"/>
        <v>2.5992897854448858</v>
      </c>
    </row>
    <row r="845" spans="3:14">
      <c r="C845" s="4">
        <f>Pressure!AB845*1000000</f>
        <v>4907781.9593970403</v>
      </c>
      <c r="D845" s="78">
        <f>Pressure!I845</f>
        <v>8.1256230789298584E-5</v>
      </c>
      <c r="E845" s="40">
        <f>Pressure!H845</f>
        <v>81.256230789298584</v>
      </c>
      <c r="F845" s="10">
        <f t="shared" si="102"/>
        <v>4.5</v>
      </c>
      <c r="G845" s="4">
        <f t="shared" si="101"/>
        <v>207981.48493636731</v>
      </c>
      <c r="H845" s="42">
        <f t="shared" si="103"/>
        <v>7.833917736106466</v>
      </c>
      <c r="I845" s="10">
        <f t="shared" si="104"/>
        <v>1.1929437240929248</v>
      </c>
      <c r="J845" s="4">
        <f t="shared" si="105"/>
        <v>475.73147907393985</v>
      </c>
      <c r="K845" s="4">
        <f t="shared" si="99"/>
        <v>106.94921070858771</v>
      </c>
      <c r="L845" s="42">
        <f>Pressure!Q845</f>
        <v>0.39515649647102408</v>
      </c>
      <c r="M845" s="10">
        <f t="shared" si="100"/>
        <v>0.23033084889682712</v>
      </c>
      <c r="N845" s="10">
        <f t="shared" si="106"/>
        <v>2.5992897854448858</v>
      </c>
    </row>
    <row r="846" spans="3:14">
      <c r="C846" s="4">
        <f>Pressure!AB846*1000000</f>
        <v>4906805.3098633923</v>
      </c>
      <c r="D846" s="78">
        <f>Pressure!I846</f>
        <v>8.1256230789298584E-5</v>
      </c>
      <c r="E846" s="40">
        <f>Pressure!H846</f>
        <v>81.256230789298584</v>
      </c>
      <c r="F846" s="10">
        <f t="shared" si="102"/>
        <v>4.5</v>
      </c>
      <c r="G846" s="4">
        <f t="shared" si="101"/>
        <v>207940.09658171932</v>
      </c>
      <c r="H846" s="42">
        <f t="shared" si="103"/>
        <v>7.8327001954944757</v>
      </c>
      <c r="I846" s="10">
        <f t="shared" si="104"/>
        <v>1.1929252914101847</v>
      </c>
      <c r="J846" s="4">
        <f t="shared" si="105"/>
        <v>475.62945915269052</v>
      </c>
      <c r="K846" s="4">
        <f t="shared" si="99"/>
        <v>106.9262756064679</v>
      </c>
      <c r="L846" s="42">
        <f>Pressure!Q846</f>
        <v>0.39564063680882955</v>
      </c>
      <c r="M846" s="10">
        <f t="shared" si="100"/>
        <v>0.23029610300398584</v>
      </c>
      <c r="N846" s="10">
        <f t="shared" si="106"/>
        <v>2.5992897854448858</v>
      </c>
    </row>
    <row r="847" spans="3:14">
      <c r="C847" s="4">
        <f>Pressure!AB847*1000000</f>
        <v>4905826.1978259059</v>
      </c>
      <c r="D847" s="78">
        <f>Pressure!I847</f>
        <v>8.1256230789298584E-5</v>
      </c>
      <c r="E847" s="40">
        <f>Pressure!H847</f>
        <v>81.256230789298584</v>
      </c>
      <c r="F847" s="10">
        <f t="shared" si="102"/>
        <v>4.5</v>
      </c>
      <c r="G847" s="4">
        <f t="shared" si="101"/>
        <v>207898.60387133402</v>
      </c>
      <c r="H847" s="42">
        <f t="shared" si="103"/>
        <v>7.8314795418726826</v>
      </c>
      <c r="I847" s="10">
        <f t="shared" si="104"/>
        <v>1.1929068048847413</v>
      </c>
      <c r="J847" s="4">
        <f t="shared" si="105"/>
        <v>475.52718200053175</v>
      </c>
      <c r="K847" s="4">
        <f t="shared" ref="K847:K910" si="107">J847/4.4482</f>
        <v>106.90328267625821</v>
      </c>
      <c r="L847" s="42">
        <f>Pressure!Q847</f>
        <v>0.39612480788441101</v>
      </c>
      <c r="M847" s="10">
        <f t="shared" ref="M847:M910" si="108">(J847+J846)/2*(L847-L846)</f>
        <v>0.23026126699680374</v>
      </c>
      <c r="N847" s="10">
        <f t="shared" si="106"/>
        <v>2.5992897854448858</v>
      </c>
    </row>
    <row r="848" spans="3:14">
      <c r="C848" s="4">
        <f>Pressure!AB848*1000000</f>
        <v>4904844.6236999957</v>
      </c>
      <c r="D848" s="78">
        <f>Pressure!I848</f>
        <v>8.1256230789298584E-5</v>
      </c>
      <c r="E848" s="40">
        <f>Pressure!H848</f>
        <v>81.256230789298584</v>
      </c>
      <c r="F848" s="10">
        <f t="shared" si="102"/>
        <v>4.5</v>
      </c>
      <c r="G848" s="4">
        <f t="shared" si="101"/>
        <v>207857.00682281578</v>
      </c>
      <c r="H848" s="42">
        <f t="shared" si="103"/>
        <v>7.8302557754225761</v>
      </c>
      <c r="I848" s="10">
        <f t="shared" si="104"/>
        <v>1.192888264464355</v>
      </c>
      <c r="J848" s="4">
        <f t="shared" si="105"/>
        <v>475.42464766085754</v>
      </c>
      <c r="K848" s="4">
        <f t="shared" si="107"/>
        <v>106.88023192771404</v>
      </c>
      <c r="L848" s="42">
        <f>Pressure!Q848</f>
        <v>0.39660900978337132</v>
      </c>
      <c r="M848" s="10">
        <f t="shared" si="108"/>
        <v>0.23022634087091418</v>
      </c>
      <c r="N848" s="10">
        <f t="shared" si="106"/>
        <v>2.5992897854448858</v>
      </c>
    </row>
    <row r="849" spans="3:14">
      <c r="C849" s="4">
        <f>Pressure!AB849*1000000</f>
        <v>4903860.5879019368</v>
      </c>
      <c r="D849" s="78">
        <f>Pressure!I849</f>
        <v>8.1256230789298584E-5</v>
      </c>
      <c r="E849" s="40">
        <f>Pressure!H849</f>
        <v>81.256230789298584</v>
      </c>
      <c r="F849" s="10">
        <f t="shared" si="102"/>
        <v>4.5</v>
      </c>
      <c r="G849" s="4">
        <f t="shared" si="101"/>
        <v>207815.30545380551</v>
      </c>
      <c r="H849" s="42">
        <f t="shared" si="103"/>
        <v>7.8290288963257915</v>
      </c>
      <c r="I849" s="10">
        <f t="shared" si="104"/>
        <v>1.1928696700966039</v>
      </c>
      <c r="J849" s="4">
        <f t="shared" si="105"/>
        <v>475.32185617715152</v>
      </c>
      <c r="K849" s="4">
        <f t="shared" si="107"/>
        <v>106.85712337061092</v>
      </c>
      <c r="L849" s="42">
        <f>Pressure!Q849</f>
        <v>0.3970932425913653</v>
      </c>
      <c r="M849" s="10">
        <f t="shared" si="108"/>
        <v>0.23019132462196845</v>
      </c>
      <c r="N849" s="10">
        <f t="shared" si="106"/>
        <v>2.5992897854448858</v>
      </c>
    </row>
    <row r="850" spans="3:14">
      <c r="C850" s="4">
        <f>Pressure!AB850*1000000</f>
        <v>4902874.0908493511</v>
      </c>
      <c r="D850" s="78">
        <f>Pressure!I850</f>
        <v>8.1256230789298584E-5</v>
      </c>
      <c r="E850" s="40">
        <f>Pressure!H850</f>
        <v>81.256230789298584</v>
      </c>
      <c r="F850" s="10">
        <f t="shared" si="102"/>
        <v>4.5</v>
      </c>
      <c r="G850" s="4">
        <f t="shared" si="101"/>
        <v>207773.4997820011</v>
      </c>
      <c r="H850" s="42">
        <f t="shared" si="103"/>
        <v>7.8277989047647516</v>
      </c>
      <c r="I850" s="10">
        <f t="shared" si="104"/>
        <v>1.1928510217288932</v>
      </c>
      <c r="J850" s="4">
        <f t="shared" si="105"/>
        <v>475.21880759303804</v>
      </c>
      <c r="K850" s="4">
        <f t="shared" si="107"/>
        <v>106.83395701475609</v>
      </c>
      <c r="L850" s="42">
        <f>Pressure!Q850</f>
        <v>0.39757750639409983</v>
      </c>
      <c r="M850" s="10">
        <f t="shared" si="108"/>
        <v>0.23015621824557828</v>
      </c>
      <c r="N850" s="10">
        <f t="shared" si="106"/>
        <v>2.5992897854448858</v>
      </c>
    </row>
    <row r="851" spans="3:14">
      <c r="C851" s="4">
        <f>Pressure!AB851*1000000</f>
        <v>4901885.1329610683</v>
      </c>
      <c r="D851" s="78">
        <f>Pressure!I851</f>
        <v>8.1256230789298584E-5</v>
      </c>
      <c r="E851" s="40">
        <f>Pressure!H851</f>
        <v>81.256230789298584</v>
      </c>
      <c r="F851" s="10">
        <f t="shared" si="102"/>
        <v>4.5</v>
      </c>
      <c r="G851" s="4">
        <f t="shared" si="101"/>
        <v>207731.58982515169</v>
      </c>
      <c r="H851" s="42">
        <f t="shared" si="103"/>
        <v>7.8265658009224541</v>
      </c>
      <c r="I851" s="10">
        <f t="shared" si="104"/>
        <v>1.1928323193084529</v>
      </c>
      <c r="J851" s="4">
        <f t="shared" si="105"/>
        <v>475.11550195226761</v>
      </c>
      <c r="K851" s="4">
        <f t="shared" si="107"/>
        <v>106.81073286998507</v>
      </c>
      <c r="L851" s="42">
        <f>Pressure!Q851</f>
        <v>0.39806180127733393</v>
      </c>
      <c r="M851" s="10">
        <f t="shared" si="108"/>
        <v>0.23012102173729818</v>
      </c>
      <c r="N851" s="10">
        <f t="shared" si="106"/>
        <v>2.5992897854448858</v>
      </c>
    </row>
    <row r="852" spans="3:14">
      <c r="C852" s="4">
        <f>Pressure!AB852*1000000</f>
        <v>4900893.7146570096</v>
      </c>
      <c r="D852" s="78">
        <f>Pressure!I852</f>
        <v>8.1256230789298584E-5</v>
      </c>
      <c r="E852" s="40">
        <f>Pressure!H852</f>
        <v>81.256230789298584</v>
      </c>
      <c r="F852" s="10">
        <f t="shared" si="102"/>
        <v>4.5</v>
      </c>
      <c r="G852" s="4">
        <f t="shared" si="101"/>
        <v>207689.5756010527</v>
      </c>
      <c r="H852" s="42">
        <f t="shared" si="103"/>
        <v>7.8253295849823568</v>
      </c>
      <c r="I852" s="10">
        <f t="shared" si="104"/>
        <v>1.1928135627823344</v>
      </c>
      <c r="J852" s="4">
        <f t="shared" si="105"/>
        <v>475.0119392987051</v>
      </c>
      <c r="K852" s="4">
        <f t="shared" si="107"/>
        <v>106.78745094615914</v>
      </c>
      <c r="L852" s="42">
        <f>Pressure!Q852</f>
        <v>0.39854612732687905</v>
      </c>
      <c r="M852" s="10">
        <f t="shared" si="108"/>
        <v>0.23008573509275079</v>
      </c>
      <c r="N852" s="10">
        <f t="shared" si="106"/>
        <v>2.5992897854448858</v>
      </c>
    </row>
    <row r="853" spans="3:14">
      <c r="C853" s="4">
        <f>Pressure!AB853*1000000</f>
        <v>4899899.8363584094</v>
      </c>
      <c r="D853" s="78">
        <f>Pressure!I853</f>
        <v>8.1256230789298584E-5</v>
      </c>
      <c r="E853" s="40">
        <f>Pressure!H853</f>
        <v>81.256230789298584</v>
      </c>
      <c r="F853" s="10">
        <f t="shared" si="102"/>
        <v>4.5</v>
      </c>
      <c r="G853" s="4">
        <f t="shared" si="101"/>
        <v>207647.45712755507</v>
      </c>
      <c r="H853" s="42">
        <f t="shared" si="103"/>
        <v>7.8240902571286437</v>
      </c>
      <c r="I853" s="10">
        <f t="shared" si="104"/>
        <v>1.1927947520974143</v>
      </c>
      <c r="J853" s="4">
        <f t="shared" si="105"/>
        <v>474.90811967635204</v>
      </c>
      <c r="K853" s="4">
        <f t="shared" si="107"/>
        <v>106.76411125317028</v>
      </c>
      <c r="L853" s="42">
        <f>Pressure!Q853</f>
        <v>0.39903048462859919</v>
      </c>
      <c r="M853" s="10">
        <f t="shared" si="108"/>
        <v>0.23005035830749732</v>
      </c>
      <c r="N853" s="10">
        <f t="shared" si="106"/>
        <v>2.5992897854448858</v>
      </c>
    </row>
    <row r="854" spans="3:14">
      <c r="C854" s="4">
        <f>Pressure!AB854*1000000</f>
        <v>4898903.4984876281</v>
      </c>
      <c r="D854" s="78">
        <f>Pressure!I854</f>
        <v>8.1256230789298584E-5</v>
      </c>
      <c r="E854" s="40">
        <f>Pressure!H854</f>
        <v>81.256230789298584</v>
      </c>
      <c r="F854" s="10">
        <f t="shared" si="102"/>
        <v>4.5</v>
      </c>
      <c r="G854" s="4">
        <f t="shared" si="101"/>
        <v>207605.23442255764</v>
      </c>
      <c r="H854" s="42">
        <f t="shared" si="103"/>
        <v>7.8228478175459877</v>
      </c>
      <c r="I854" s="10">
        <f t="shared" si="104"/>
        <v>1.1927758872003911</v>
      </c>
      <c r="J854" s="4">
        <f t="shared" si="105"/>
        <v>474.80404312932779</v>
      </c>
      <c r="K854" s="4">
        <f t="shared" si="107"/>
        <v>106.74071380093696</v>
      </c>
      <c r="L854" s="42">
        <f>Pressure!Q854</f>
        <v>0.39951487326841106</v>
      </c>
      <c r="M854" s="10">
        <f t="shared" si="108"/>
        <v>0.23001489137711736</v>
      </c>
      <c r="N854" s="10">
        <f t="shared" si="106"/>
        <v>2.5992897854448858</v>
      </c>
    </row>
    <row r="855" spans="3:14">
      <c r="C855" s="4">
        <f>Pressure!AB855*1000000</f>
        <v>4897904.7014681827</v>
      </c>
      <c r="D855" s="78">
        <f>Pressure!I855</f>
        <v>8.1256230789298584E-5</v>
      </c>
      <c r="E855" s="40">
        <f>Pressure!H855</f>
        <v>81.256230789298584</v>
      </c>
      <c r="F855" s="10">
        <f t="shared" si="102"/>
        <v>4.5</v>
      </c>
      <c r="G855" s="4">
        <f t="shared" si="101"/>
        <v>207562.90750400809</v>
      </c>
      <c r="H855" s="42">
        <f t="shared" si="103"/>
        <v>7.8216022664195792</v>
      </c>
      <c r="I855" s="10">
        <f t="shared" si="104"/>
        <v>1.192756968037785</v>
      </c>
      <c r="J855" s="4">
        <f t="shared" si="105"/>
        <v>474.69970970187273</v>
      </c>
      <c r="K855" s="4">
        <f t="shared" si="107"/>
        <v>106.71725859940487</v>
      </c>
      <c r="L855" s="42">
        <f>Pressure!Q855</f>
        <v>0.39999929333228423</v>
      </c>
      <c r="M855" s="10">
        <f t="shared" si="108"/>
        <v>0.22997933429715234</v>
      </c>
      <c r="N855" s="10">
        <f t="shared" si="106"/>
        <v>2.5992897854448858</v>
      </c>
    </row>
    <row r="856" spans="3:14">
      <c r="C856" s="4">
        <f>Pressure!AB856*1000000</f>
        <v>4896903.4457249157</v>
      </c>
      <c r="D856" s="78">
        <f>Pressure!I856</f>
        <v>8.1256230789298584E-5</v>
      </c>
      <c r="E856" s="40">
        <f>Pressure!H856</f>
        <v>81.256230789298584</v>
      </c>
      <c r="F856" s="10">
        <f t="shared" si="102"/>
        <v>4.5</v>
      </c>
      <c r="G856" s="4">
        <f t="shared" si="101"/>
        <v>207520.47638991041</v>
      </c>
      <c r="H856" s="42">
        <f t="shared" si="103"/>
        <v>7.8203536039353745</v>
      </c>
      <c r="I856" s="10">
        <f t="shared" si="104"/>
        <v>1.1927379945559407</v>
      </c>
      <c r="J856" s="4">
        <f t="shared" si="105"/>
        <v>474.59511943836543</v>
      </c>
      <c r="K856" s="4">
        <f t="shared" si="107"/>
        <v>106.69374565855075</v>
      </c>
      <c r="L856" s="42">
        <f>Pressure!Q856</f>
        <v>0.40048374490624128</v>
      </c>
      <c r="M856" s="10">
        <f t="shared" si="108"/>
        <v>0.22994368706313642</v>
      </c>
      <c r="N856" s="10">
        <f t="shared" si="106"/>
        <v>2.5992897854448858</v>
      </c>
    </row>
    <row r="857" spans="3:14">
      <c r="C857" s="4">
        <f>Pressure!AB857*1000000</f>
        <v>4895899.7316837749</v>
      </c>
      <c r="D857" s="78">
        <f>Pressure!I857</f>
        <v>8.1256230789298584E-5</v>
      </c>
      <c r="E857" s="40">
        <f>Pressure!H857</f>
        <v>81.256230789298584</v>
      </c>
      <c r="F857" s="10">
        <f t="shared" si="102"/>
        <v>4.5</v>
      </c>
      <c r="G857" s="4">
        <f t="shared" si="101"/>
        <v>207477.94109831535</v>
      </c>
      <c r="H857" s="42">
        <f t="shared" si="103"/>
        <v>7.8191018302797701</v>
      </c>
      <c r="I857" s="10">
        <f t="shared" si="104"/>
        <v>1.1927189667010227</v>
      </c>
      <c r="J857" s="4">
        <f t="shared" si="105"/>
        <v>474.4902723832999</v>
      </c>
      <c r="K857" s="4">
        <f t="shared" si="107"/>
        <v>106.6701749883773</v>
      </c>
      <c r="L857" s="42">
        <f>Pressure!Q857</f>
        <v>0.40096822807635801</v>
      </c>
      <c r="M857" s="10">
        <f t="shared" si="108"/>
        <v>0.22990794967062153</v>
      </c>
      <c r="N857" s="10">
        <f t="shared" si="106"/>
        <v>2.5992897854448858</v>
      </c>
    </row>
    <row r="858" spans="3:14">
      <c r="C858" s="4">
        <f>Pressure!AB858*1000000</f>
        <v>4894893.5597719653</v>
      </c>
      <c r="D858" s="78">
        <f>Pressure!I858</f>
        <v>8.1256230789298584E-5</v>
      </c>
      <c r="E858" s="40">
        <f>Pressure!H858</f>
        <v>81.256230789298584</v>
      </c>
      <c r="F858" s="10">
        <f t="shared" si="102"/>
        <v>4.5</v>
      </c>
      <c r="G858" s="4">
        <f t="shared" si="101"/>
        <v>207435.30164732694</v>
      </c>
      <c r="H858" s="42">
        <f t="shared" si="103"/>
        <v>7.8178469456398201</v>
      </c>
      <c r="I858" s="10">
        <f t="shared" si="104"/>
        <v>1.1926998844190186</v>
      </c>
      <c r="J858" s="4">
        <f t="shared" si="105"/>
        <v>474.38516858130185</v>
      </c>
      <c r="K858" s="4">
        <f t="shared" si="107"/>
        <v>106.64654659891683</v>
      </c>
      <c r="L858" s="42">
        <f>Pressure!Q858</f>
        <v>0.40145274292876354</v>
      </c>
      <c r="M858" s="10">
        <f t="shared" si="108"/>
        <v>0.22987212211509642</v>
      </c>
      <c r="N858" s="10">
        <f t="shared" si="106"/>
        <v>2.5992897854448858</v>
      </c>
    </row>
    <row r="859" spans="3:14">
      <c r="C859" s="4">
        <f>Pressure!AB859*1000000</f>
        <v>4893884.9304177575</v>
      </c>
      <c r="D859" s="78">
        <f>Pressure!I859</f>
        <v>8.1256230789298584E-5</v>
      </c>
      <c r="E859" s="40">
        <f>Pressure!H859</f>
        <v>81.256230789298584</v>
      </c>
      <c r="F859" s="10">
        <f t="shared" si="102"/>
        <v>4.5</v>
      </c>
      <c r="G859" s="4">
        <f t="shared" si="101"/>
        <v>207392.55805509444</v>
      </c>
      <c r="H859" s="42">
        <f t="shared" si="103"/>
        <v>7.8165889502030046</v>
      </c>
      <c r="I859" s="10">
        <f t="shared" si="104"/>
        <v>1.192680747655734</v>
      </c>
      <c r="J859" s="4">
        <f t="shared" si="105"/>
        <v>474.27980807710776</v>
      </c>
      <c r="K859" s="4">
        <f t="shared" si="107"/>
        <v>106.62286050022655</v>
      </c>
      <c r="L859" s="42">
        <f>Pressure!Q859</f>
        <v>0.40193728954964059</v>
      </c>
      <c r="M859" s="10">
        <f t="shared" si="108"/>
        <v>0.22983620439211733</v>
      </c>
      <c r="N859" s="10">
        <f t="shared" si="106"/>
        <v>2.5992897854448858</v>
      </c>
    </row>
    <row r="860" spans="3:14">
      <c r="C860" s="4">
        <f>Pressure!AB860*1000000</f>
        <v>4892873.844050738</v>
      </c>
      <c r="D860" s="78">
        <f>Pressure!I860</f>
        <v>8.1256230789298584E-5</v>
      </c>
      <c r="E860" s="40">
        <f>Pressure!H860</f>
        <v>81.256230789298584</v>
      </c>
      <c r="F860" s="10">
        <f t="shared" si="102"/>
        <v>4.5</v>
      </c>
      <c r="G860" s="4">
        <f t="shared" si="101"/>
        <v>207349.71033982278</v>
      </c>
      <c r="H860" s="42">
        <f t="shared" si="103"/>
        <v>7.8153278441575127</v>
      </c>
      <c r="I860" s="10">
        <f t="shared" si="104"/>
        <v>1.1926615563567973</v>
      </c>
      <c r="J860" s="4">
        <f t="shared" si="105"/>
        <v>474.17419091559191</v>
      </c>
      <c r="K860" s="4">
        <f t="shared" si="107"/>
        <v>106.59911670239465</v>
      </c>
      <c r="L860" s="42">
        <f>Pressure!Q860</f>
        <v>0.40242186802522556</v>
      </c>
      <c r="M860" s="10">
        <f t="shared" si="108"/>
        <v>0.22980019649717723</v>
      </c>
      <c r="N860" s="10">
        <f t="shared" si="106"/>
        <v>2.5992897854448858</v>
      </c>
    </row>
    <row r="861" spans="3:14">
      <c r="C861" s="4">
        <f>Pressure!AB861*1000000</f>
        <v>4891860.3011016911</v>
      </c>
      <c r="D861" s="78">
        <f>Pressure!I861</f>
        <v>8.1256230789298584E-5</v>
      </c>
      <c r="E861" s="40">
        <f>Pressure!H861</f>
        <v>81.256230789298584</v>
      </c>
      <c r="F861" s="10">
        <f>aexit/E861</f>
        <v>4.5</v>
      </c>
      <c r="G861" s="4">
        <f t="shared" si="101"/>
        <v>207306.7585197677</v>
      </c>
      <c r="H861" s="42">
        <f t="shared" ref="H861:H909" si="109">1/(((k+1)/2)^(1/(k-1))*(patm*1000000/C861)^(1/k)*SQRT((k+1)/(k-1)*(1-(patm*1000000/C861)^((k-1)/k))))</f>
        <v>7.814063627692132</v>
      </c>
      <c r="I861" s="10">
        <f t="shared" ref="I861:I909" si="110">etanoz*SQRT(2*k^2/(k-1)*(2/(k+1))^((k+1)/(k-1))*(1-(G861/C861)^((k-1)/k)))+(G861-patm*1000000)/C861*(aexit/E861)</f>
        <v>1.1926423104676576</v>
      </c>
      <c r="J861" s="4">
        <f t="shared" ref="J861:J910" si="111">I861*D861*C861</f>
        <v>474.06831714175377</v>
      </c>
      <c r="K861" s="4">
        <f t="shared" si="107"/>
        <v>106.57531521553747</v>
      </c>
      <c r="L861" s="42">
        <f>Pressure!Q861</f>
        <v>0.40290647844180866</v>
      </c>
      <c r="M861" s="10">
        <f t="shared" si="108"/>
        <v>0.22976409842573589</v>
      </c>
      <c r="N861" s="10">
        <f t="shared" si="106"/>
        <v>2.5992897854448858</v>
      </c>
    </row>
    <row r="862" spans="3:14">
      <c r="C862" s="4">
        <f>Pressure!AB862*1000000</f>
        <v>4890844.3020025548</v>
      </c>
      <c r="D862" s="78">
        <f>Pressure!I862</f>
        <v>8.1256230789298584E-5</v>
      </c>
      <c r="E862" s="112">
        <f>Pressure!H862</f>
        <v>81.256230789298584</v>
      </c>
      <c r="F862" s="113">
        <f>aexit/E862</f>
        <v>4.5</v>
      </c>
      <c r="G862" s="4">
        <f t="shared" si="101"/>
        <v>207263.70261323385</v>
      </c>
      <c r="H862" s="42">
        <f t="shared" si="109"/>
        <v>7.8127963009961503</v>
      </c>
      <c r="I862" s="10">
        <f t="shared" si="110"/>
        <v>1.1926230099335828</v>
      </c>
      <c r="J862" s="4">
        <f t="shared" si="111"/>
        <v>473.96218680071314</v>
      </c>
      <c r="K862" s="4">
        <f t="shared" si="107"/>
        <v>106.55145604979838</v>
      </c>
      <c r="L862" s="42">
        <f>Pressure!Q862</f>
        <v>0.40339112088573409</v>
      </c>
      <c r="M862" s="10">
        <f t="shared" si="108"/>
        <v>0.22972791017326782</v>
      </c>
      <c r="N862" s="113">
        <f>N861-1/834*(me-mef)</f>
        <v>2.5992897854448858</v>
      </c>
    </row>
    <row r="863" spans="3:14">
      <c r="C863" s="4">
        <f>Pressure!AB863*1000000</f>
        <v>4570692.1334845293</v>
      </c>
      <c r="D863" s="80">
        <f>astarf</f>
        <v>8.1256230789298584E-5</v>
      </c>
      <c r="E863" s="40">
        <f>atfinal</f>
        <v>81.256230789298584</v>
      </c>
      <c r="G863" s="4">
        <f t="shared" ref="G863:G910" si="112">IF(C863/(1+(k-1)/2*mef^2)^(k/(k-1))&lt;patm*1000000,patm*1000000,C863/(1+(k-1)/2*mef^2)^(k/(k-1)))</f>
        <v>193696.32656334966</v>
      </c>
      <c r="H863" s="42">
        <f t="shared" si="109"/>
        <v>7.4110585784411445</v>
      </c>
      <c r="I863" s="10">
        <f t="shared" si="110"/>
        <v>1.1861138562088136</v>
      </c>
      <c r="J863" s="4">
        <f t="shared" si="111"/>
        <v>440.51938270903548</v>
      </c>
      <c r="K863" s="4">
        <f t="shared" si="107"/>
        <v>99.033178074060402</v>
      </c>
      <c r="L863" s="42">
        <f>Pressure!Q863</f>
        <v>0.40380591126550303</v>
      </c>
      <c r="M863" s="10">
        <f t="shared" si="108"/>
        <v>0.18965907875432098</v>
      </c>
    </row>
    <row r="864" spans="3:14">
      <c r="C864" s="4">
        <f>Pressure!AB864*1000000</f>
        <v>4271496.9623022871</v>
      </c>
      <c r="D864" s="80">
        <f t="shared" ref="D864:D910" si="113">astarf</f>
        <v>8.1256230789298584E-5</v>
      </c>
      <c r="E864" s="40">
        <f t="shared" ref="E864:E910" si="114">atfinal</f>
        <v>81.256230789298584</v>
      </c>
      <c r="G864" s="4">
        <f t="shared" si="112"/>
        <v>181017.06401601384</v>
      </c>
      <c r="H864" s="42">
        <f t="shared" si="109"/>
        <v>7.0310688336365228</v>
      </c>
      <c r="I864" s="10">
        <f t="shared" si="110"/>
        <v>1.1791487716054503</v>
      </c>
      <c r="J864" s="4">
        <f t="shared" si="111"/>
        <v>409.26572748208264</v>
      </c>
      <c r="K864" s="4">
        <f t="shared" si="107"/>
        <v>92.00704273235975</v>
      </c>
      <c r="L864" s="42">
        <f>Pressure!Q864</f>
        <v>0.40422070164527196</v>
      </c>
      <c r="M864" s="10">
        <f t="shared" si="108"/>
        <v>0.17624134428908081</v>
      </c>
    </row>
    <row r="865" spans="3:13">
      <c r="C865" s="4">
        <f>Pressure!AB865*1000000</f>
        <v>3991886.9541204073</v>
      </c>
      <c r="D865" s="80">
        <f t="shared" si="113"/>
        <v>8.1256230789298584E-5</v>
      </c>
      <c r="E865" s="40">
        <f t="shared" si="114"/>
        <v>81.256230789298584</v>
      </c>
      <c r="G865" s="4">
        <f t="shared" si="112"/>
        <v>169167.77951522445</v>
      </c>
      <c r="H865" s="42">
        <f t="shared" si="109"/>
        <v>6.6716355040625448</v>
      </c>
      <c r="I865" s="10">
        <f t="shared" si="110"/>
        <v>1.1716958206408108</v>
      </c>
      <c r="J865" s="4">
        <f t="shared" si="111"/>
        <v>380.05792055394534</v>
      </c>
      <c r="K865" s="4">
        <f t="shared" si="107"/>
        <v>85.440834619384319</v>
      </c>
      <c r="L865" s="42">
        <f>Pressure!Q865</f>
        <v>0.4046354920250409</v>
      </c>
      <c r="M865" s="10">
        <f t="shared" si="108"/>
        <v>0.16370192786473331</v>
      </c>
    </row>
    <row r="866" spans="3:13">
      <c r="C866" s="4">
        <f>Pressure!AB866*1000000</f>
        <v>3730580.0741779846</v>
      </c>
      <c r="D866" s="80">
        <f t="shared" si="113"/>
        <v>8.1256230789298584E-5</v>
      </c>
      <c r="E866" s="40">
        <f t="shared" si="114"/>
        <v>81.256230789298584</v>
      </c>
      <c r="G866" s="4">
        <f t="shared" si="112"/>
        <v>158094.1431222191</v>
      </c>
      <c r="H866" s="42">
        <f t="shared" si="109"/>
        <v>6.3316335090624642</v>
      </c>
      <c r="I866" s="10">
        <f t="shared" si="110"/>
        <v>1.1637208309250358</v>
      </c>
      <c r="J866" s="4">
        <f t="shared" si="111"/>
        <v>352.7620417405243</v>
      </c>
      <c r="K866" s="4">
        <f t="shared" si="107"/>
        <v>79.304447133789921</v>
      </c>
      <c r="L866" s="42">
        <f>Pressure!Q866</f>
        <v>0.40505028240480984</v>
      </c>
      <c r="M866" s="10">
        <f t="shared" si="108"/>
        <v>0.15198333523119048</v>
      </c>
    </row>
    <row r="867" spans="3:13">
      <c r="C867" s="4">
        <f>Pressure!AB867*1000000</f>
        <v>3486378.2090543713</v>
      </c>
      <c r="D867" s="80">
        <f t="shared" si="113"/>
        <v>8.1256230789298584E-5</v>
      </c>
      <c r="E867" s="40">
        <f t="shared" si="114"/>
        <v>81.256230789298584</v>
      </c>
      <c r="G867" s="4">
        <f t="shared" si="112"/>
        <v>147745.38130826119</v>
      </c>
      <c r="H867" s="42">
        <f t="shared" si="109"/>
        <v>6.0100005386280477</v>
      </c>
      <c r="I867" s="10">
        <f t="shared" si="110"/>
        <v>1.1551872364778877</v>
      </c>
      <c r="J867" s="4">
        <f t="shared" si="111"/>
        <v>327.25293720453089</v>
      </c>
      <c r="K867" s="4">
        <f t="shared" si="107"/>
        <v>73.569744436970211</v>
      </c>
      <c r="L867" s="42">
        <f>Pressure!Q867</f>
        <v>0.40546507278457877</v>
      </c>
      <c r="M867" s="10">
        <f t="shared" si="108"/>
        <v>0.14103183568259248</v>
      </c>
    </row>
    <row r="868" spans="3:13">
      <c r="C868" s="4">
        <f>Pressure!AB868*1000000</f>
        <v>3258161.673221135</v>
      </c>
      <c r="D868" s="80">
        <f t="shared" si="113"/>
        <v>8.1256230789298584E-5</v>
      </c>
      <c r="E868" s="40">
        <f t="shared" si="114"/>
        <v>81.256230789298584</v>
      </c>
      <c r="G868" s="4">
        <f t="shared" si="112"/>
        <v>138074.04415385722</v>
      </c>
      <c r="H868" s="42">
        <f t="shared" si="109"/>
        <v>5.7057335534096332</v>
      </c>
      <c r="I868" s="10">
        <f t="shared" si="110"/>
        <v>1.146055910070739</v>
      </c>
      <c r="J868" s="4">
        <f t="shared" si="111"/>
        <v>303.41364561490508</v>
      </c>
      <c r="K868" s="4">
        <f t="shared" si="107"/>
        <v>68.210432447935133</v>
      </c>
      <c r="L868" s="42">
        <f>Pressure!Q868</f>
        <v>0.40587986316434771</v>
      </c>
      <c r="M868" s="10">
        <f t="shared" si="108"/>
        <v>0.1307972156976257</v>
      </c>
    </row>
    <row r="869" spans="3:13">
      <c r="C869" s="4">
        <f>Pressure!AB869*1000000</f>
        <v>3044884.0751923118</v>
      </c>
      <c r="D869" s="80">
        <f t="shared" si="113"/>
        <v>8.1256230789298584E-5</v>
      </c>
      <c r="E869" s="40">
        <f t="shared" si="114"/>
        <v>81.256230789298584</v>
      </c>
      <c r="G869" s="4">
        <f t="shared" si="112"/>
        <v>129035.78778699409</v>
      </c>
      <c r="H869" s="42">
        <f t="shared" si="109"/>
        <v>5.4178854841977717</v>
      </c>
      <c r="I869" s="10">
        <f t="shared" si="110"/>
        <v>1.136284983825028</v>
      </c>
      <c r="J869" s="4">
        <f t="shared" si="111"/>
        <v>281.13486186954395</v>
      </c>
      <c r="K869" s="4">
        <f t="shared" si="107"/>
        <v>63.201938282798423</v>
      </c>
      <c r="L869" s="42">
        <f>Pressure!Q869</f>
        <v>0.40629465354411665</v>
      </c>
      <c r="M869" s="10">
        <f t="shared" si="108"/>
        <v>0.12123254870641989</v>
      </c>
    </row>
    <row r="870" spans="3:13">
      <c r="C870" s="4">
        <f>Pressure!AB870*1000000</f>
        <v>2845567.5197338439</v>
      </c>
      <c r="D870" s="80">
        <f t="shared" si="113"/>
        <v>8.1256230789298584E-5</v>
      </c>
      <c r="E870" s="40">
        <f t="shared" si="114"/>
        <v>81.256230789298584</v>
      </c>
      <c r="G870" s="4">
        <f t="shared" si="112"/>
        <v>120589.1710628585</v>
      </c>
      <c r="H870" s="42">
        <f t="shared" si="109"/>
        <v>5.1455621198256525</v>
      </c>
      <c r="I870" s="10">
        <f t="shared" si="110"/>
        <v>1.1258296572446109</v>
      </c>
      <c r="J870" s="4">
        <f t="shared" si="111"/>
        <v>260.31443592246734</v>
      </c>
      <c r="K870" s="4">
        <f t="shared" si="107"/>
        <v>58.521297586094903</v>
      </c>
      <c r="L870" s="42">
        <f>Pressure!Q870</f>
        <v>0.40670944392388558</v>
      </c>
      <c r="M870" s="10">
        <f t="shared" si="108"/>
        <v>0.11229397992838624</v>
      </c>
    </row>
    <row r="871" spans="3:13">
      <c r="C871" s="4">
        <f>Pressure!AB871*1000000</f>
        <v>2659298.1241339403</v>
      </c>
      <c r="D871" s="80">
        <f t="shared" si="113"/>
        <v>8.1256230789298584E-5</v>
      </c>
      <c r="E871" s="40">
        <f t="shared" si="114"/>
        <v>81.256230789298584</v>
      </c>
      <c r="G871" s="4">
        <f t="shared" si="112"/>
        <v>112695.46555279806</v>
      </c>
      <c r="H871" s="42">
        <f t="shared" si="109"/>
        <v>4.887919173109152</v>
      </c>
      <c r="I871" s="10">
        <f t="shared" si="110"/>
        <v>1.1146419918018231</v>
      </c>
      <c r="J871" s="4">
        <f t="shared" si="111"/>
        <v>240.85690441750106</v>
      </c>
      <c r="K871" s="4">
        <f t="shared" si="107"/>
        <v>54.14704923733219</v>
      </c>
      <c r="L871" s="42">
        <f>Pressure!Q871</f>
        <v>0.40712423430365452</v>
      </c>
      <c r="M871" s="10">
        <f t="shared" si="108"/>
        <v>0.10394052529446127</v>
      </c>
    </row>
    <row r="872" spans="3:13">
      <c r="C872" s="4">
        <f>Pressure!AB872*1000000</f>
        <v>2485221.8279760759</v>
      </c>
      <c r="D872" s="80">
        <f t="shared" si="113"/>
        <v>8.1256230789298584E-5</v>
      </c>
      <c r="E872" s="40">
        <f t="shared" si="114"/>
        <v>81.256230789298584</v>
      </c>
      <c r="G872" s="4">
        <f t="shared" si="112"/>
        <v>105318.47797130748</v>
      </c>
      <c r="H872" s="42">
        <f t="shared" si="109"/>
        <v>4.644159515077928</v>
      </c>
      <c r="I872" s="10">
        <f t="shared" si="110"/>
        <v>1.1026706911354058</v>
      </c>
      <c r="J872" s="4">
        <f t="shared" si="111"/>
        <v>222.67305298097847</v>
      </c>
      <c r="K872" s="4">
        <f t="shared" si="107"/>
        <v>50.059136949997409</v>
      </c>
      <c r="L872" s="42">
        <f>Pressure!Q872</f>
        <v>0.40753902468342346</v>
      </c>
      <c r="M872" s="10">
        <f t="shared" si="108"/>
        <v>9.6133883531797193E-2</v>
      </c>
    </row>
    <row r="873" spans="3:13">
      <c r="C873" s="4">
        <f>Pressure!AB873*1000000</f>
        <v>2322540.4772021226</v>
      </c>
      <c r="D873" s="80">
        <f t="shared" si="113"/>
        <v>8.1256230789298584E-5</v>
      </c>
      <c r="E873" s="40">
        <f t="shared" si="114"/>
        <v>81.256230789298584</v>
      </c>
      <c r="G873" s="4">
        <f t="shared" si="112"/>
        <v>101000</v>
      </c>
      <c r="H873" s="42">
        <f t="shared" si="109"/>
        <v>4.4135305683592385</v>
      </c>
      <c r="I873" s="10">
        <f t="shared" si="110"/>
        <v>1.0911446809479743</v>
      </c>
      <c r="J873" s="4">
        <f t="shared" si="111"/>
        <v>205.9217898875776</v>
      </c>
      <c r="K873" s="4">
        <f t="shared" si="107"/>
        <v>46.293284898965332</v>
      </c>
      <c r="L873" s="42">
        <f>Pressure!Q873</f>
        <v>0.40795381506319239</v>
      </c>
      <c r="M873" s="10">
        <f t="shared" si="108"/>
        <v>8.8888508820228057E-2</v>
      </c>
    </row>
    <row r="874" spans="3:13">
      <c r="C874" s="4">
        <f>Pressure!AB874*1000000</f>
        <v>2170508.1645106934</v>
      </c>
      <c r="D874" s="80">
        <f t="shared" si="113"/>
        <v>8.1256230789298584E-5</v>
      </c>
      <c r="E874" s="40">
        <f t="shared" si="114"/>
        <v>81.256230789298584</v>
      </c>
      <c r="G874" s="4">
        <f t="shared" si="112"/>
        <v>101000</v>
      </c>
      <c r="H874" s="42">
        <f t="shared" si="109"/>
        <v>4.1953218511596893</v>
      </c>
      <c r="I874" s="10">
        <f t="shared" si="110"/>
        <v>1.081316270189931</v>
      </c>
      <c r="J874" s="4">
        <f t="shared" si="111"/>
        <v>190.70884436889946</v>
      </c>
      <c r="K874" s="4">
        <f t="shared" si="107"/>
        <v>42.873262076547697</v>
      </c>
      <c r="L874" s="42">
        <f>Pressure!Q874</f>
        <v>0.40836860544296133</v>
      </c>
      <c r="M874" s="10">
        <f t="shared" si="108"/>
        <v>8.2259285705619176E-2</v>
      </c>
    </row>
    <row r="875" spans="3:13">
      <c r="C875" s="4">
        <f>Pressure!AB875*1000000</f>
        <v>2028427.8093111517</v>
      </c>
      <c r="D875" s="80">
        <f t="shared" si="113"/>
        <v>8.1256230789298584E-5</v>
      </c>
      <c r="E875" s="40">
        <f t="shared" si="114"/>
        <v>81.256230789298584</v>
      </c>
      <c r="G875" s="4">
        <f t="shared" si="112"/>
        <v>101000</v>
      </c>
      <c r="H875" s="42">
        <f t="shared" si="109"/>
        <v>3.9888626638525002</v>
      </c>
      <c r="I875" s="10">
        <f t="shared" si="110"/>
        <v>1.0713181949881898</v>
      </c>
      <c r="J875" s="4">
        <f t="shared" si="111"/>
        <v>176.57723414698111</v>
      </c>
      <c r="K875" s="4">
        <f t="shared" si="107"/>
        <v>39.696334280603644</v>
      </c>
      <c r="L875" s="42">
        <f>Pressure!Q875</f>
        <v>0.40878339582273027</v>
      </c>
      <c r="M875" s="10">
        <f t="shared" si="108"/>
        <v>7.6173365995722817E-2</v>
      </c>
    </row>
    <row r="876" spans="3:13">
      <c r="C876" s="4">
        <f>Pressure!AB876*1000000</f>
        <v>1895647.9615520779</v>
      </c>
      <c r="D876" s="80">
        <f t="shared" si="113"/>
        <v>8.1256230789298584E-5</v>
      </c>
      <c r="E876" s="40">
        <f t="shared" si="114"/>
        <v>81.256230789298584</v>
      </c>
      <c r="G876" s="4">
        <f t="shared" si="112"/>
        <v>101000</v>
      </c>
      <c r="H876" s="42">
        <f t="shared" si="109"/>
        <v>3.7935199107223525</v>
      </c>
      <c r="I876" s="10">
        <f t="shared" si="110"/>
        <v>1.0611450191524834</v>
      </c>
      <c r="J876" s="4">
        <f t="shared" si="111"/>
        <v>163.45157172826256</v>
      </c>
      <c r="K876" s="4">
        <f t="shared" si="107"/>
        <v>36.745553646028185</v>
      </c>
      <c r="L876" s="42">
        <f>Pressure!Q876</f>
        <v>0.4091981862024992</v>
      </c>
      <c r="M876" s="10">
        <f t="shared" si="108"/>
        <v>7.0520338760685197E-2</v>
      </c>
    </row>
    <row r="877" spans="3:13">
      <c r="C877" s="4">
        <f>Pressure!AB877*1000000</f>
        <v>1771559.8147694909</v>
      </c>
      <c r="D877" s="80">
        <f t="shared" si="113"/>
        <v>8.1256230789298584E-5</v>
      </c>
      <c r="E877" s="40">
        <f t="shared" si="114"/>
        <v>81.256230789298584</v>
      </c>
      <c r="G877" s="4">
        <f t="shared" si="112"/>
        <v>101000</v>
      </c>
      <c r="H877" s="42">
        <f t="shared" si="109"/>
        <v>3.6086960499515039</v>
      </c>
      <c r="I877" s="10">
        <f t="shared" si="110"/>
        <v>1.0507910050600928</v>
      </c>
      <c r="J877" s="4">
        <f t="shared" si="111"/>
        <v>151.26165221873066</v>
      </c>
      <c r="K877" s="4">
        <f t="shared" si="107"/>
        <v>34.005137408104552</v>
      </c>
      <c r="L877" s="42">
        <f>Pressure!Q877</f>
        <v>0.40961297658226814</v>
      </c>
      <c r="M877" s="10">
        <f t="shared" si="108"/>
        <v>6.527000883963989E-2</v>
      </c>
    </row>
    <row r="878" spans="3:13">
      <c r="C878" s="4">
        <f>Pressure!AB878*1000000</f>
        <v>1655594.4146594084</v>
      </c>
      <c r="D878" s="80">
        <f t="shared" si="113"/>
        <v>8.1256230789298584E-5</v>
      </c>
      <c r="E878" s="40">
        <f t="shared" si="114"/>
        <v>81.256230789298584</v>
      </c>
      <c r="G878" s="4">
        <f t="shared" si="112"/>
        <v>101000</v>
      </c>
      <c r="H878" s="42">
        <f t="shared" si="109"/>
        <v>3.4338271654536392</v>
      </c>
      <c r="I878" s="10">
        <f t="shared" si="110"/>
        <v>1.0402500890504562</v>
      </c>
      <c r="J878" s="4">
        <f t="shared" si="111"/>
        <v>139.94210014526584</v>
      </c>
      <c r="K878" s="4">
        <f t="shared" si="107"/>
        <v>31.460388504398598</v>
      </c>
      <c r="L878" s="42">
        <f>Pressure!Q878</f>
        <v>0.41002776696203708</v>
      </c>
      <c r="M878" s="10">
        <f t="shared" si="108"/>
        <v>6.0394257516600755E-2</v>
      </c>
    </row>
    <row r="879" spans="3:13">
      <c r="C879" s="4">
        <f>Pressure!AB879*1000000</f>
        <v>1547220.0503758194</v>
      </c>
      <c r="D879" s="80">
        <f t="shared" si="113"/>
        <v>8.1256230789298584E-5</v>
      </c>
      <c r="E879" s="40">
        <f t="shared" si="114"/>
        <v>81.256230789298584</v>
      </c>
      <c r="G879" s="4">
        <f t="shared" si="112"/>
        <v>101000</v>
      </c>
      <c r="H879" s="42">
        <f t="shared" si="109"/>
        <v>3.2683811546817858</v>
      </c>
      <c r="I879" s="10">
        <f t="shared" si="110"/>
        <v>1.0295158541485083</v>
      </c>
      <c r="J879" s="4">
        <f t="shared" si="111"/>
        <v>129.43204014895247</v>
      </c>
      <c r="K879" s="4">
        <f t="shared" si="107"/>
        <v>29.097621543310208</v>
      </c>
      <c r="L879" s="42">
        <f>Pressure!Q879</f>
        <v>0.41044255734180601</v>
      </c>
      <c r="M879" s="10">
        <f t="shared" si="108"/>
        <v>5.5866900976284828E-2</v>
      </c>
    </row>
    <row r="880" spans="3:13">
      <c r="C880" s="4">
        <f>Pressure!AB880*1000000</f>
        <v>1445939.8165929592</v>
      </c>
      <c r="D880" s="80">
        <f t="shared" si="113"/>
        <v>8.1256230789298584E-5</v>
      </c>
      <c r="E880" s="40">
        <f t="shared" si="114"/>
        <v>81.256230789298584</v>
      </c>
      <c r="G880" s="4">
        <f t="shared" si="112"/>
        <v>101000</v>
      </c>
      <c r="H880" s="42">
        <f t="shared" si="109"/>
        <v>3.1118560270601119</v>
      </c>
      <c r="I880" s="10">
        <f t="shared" si="110"/>
        <v>1.0185814997520084</v>
      </c>
      <c r="J880" s="4">
        <f t="shared" si="111"/>
        <v>119.67478994208486</v>
      </c>
      <c r="K880" s="4">
        <f t="shared" si="107"/>
        <v>26.904093777726914</v>
      </c>
      <c r="L880" s="42">
        <f>Pressure!Q880</f>
        <v>0.41085734772157495</v>
      </c>
      <c r="M880" s="10">
        <f t="shared" si="108"/>
        <v>5.1663558328248683E-2</v>
      </c>
    </row>
    <row r="881" spans="3:13">
      <c r="C881" s="4">
        <f>Pressure!AB881*1000000</f>
        <v>1351289.3351537427</v>
      </c>
      <c r="D881" s="80">
        <f t="shared" si="113"/>
        <v>8.1256230789298584E-5</v>
      </c>
      <c r="E881" s="40">
        <f t="shared" si="114"/>
        <v>81.256230789298584</v>
      </c>
      <c r="G881" s="4">
        <f t="shared" si="112"/>
        <v>101000</v>
      </c>
      <c r="H881" s="42">
        <f t="shared" si="109"/>
        <v>2.9637783082240725</v>
      </c>
      <c r="I881" s="10">
        <f t="shared" si="110"/>
        <v>1.0074398078576441</v>
      </c>
      <c r="J881" s="4">
        <f t="shared" si="111"/>
        <v>110.61757402792735</v>
      </c>
      <c r="K881" s="4">
        <f t="shared" si="107"/>
        <v>24.867940746352986</v>
      </c>
      <c r="L881" s="42">
        <f>Pressure!Q881</f>
        <v>0.41127213810134389</v>
      </c>
      <c r="M881" s="10">
        <f t="shared" si="108"/>
        <v>4.7761528554503788E-2</v>
      </c>
    </row>
    <row r="882" spans="3:13">
      <c r="C882" s="4">
        <f>Pressure!AB882*1000000</f>
        <v>1262834.6258579229</v>
      </c>
      <c r="D882" s="80">
        <f t="shared" si="113"/>
        <v>8.1256230789298584E-5</v>
      </c>
      <c r="E882" s="40">
        <f t="shared" si="114"/>
        <v>81.256230789298584</v>
      </c>
      <c r="G882" s="4">
        <f t="shared" si="112"/>
        <v>101000</v>
      </c>
      <c r="H882" s="42">
        <f t="shared" si="109"/>
        <v>2.8237015458093211</v>
      </c>
      <c r="I882" s="10">
        <f t="shared" si="110"/>
        <v>0.99608310532832367</v>
      </c>
      <c r="J882" s="4">
        <f t="shared" si="111"/>
        <v>102.21125678236365</v>
      </c>
      <c r="K882" s="4">
        <f t="shared" si="107"/>
        <v>22.978116267785541</v>
      </c>
      <c r="L882" s="42">
        <f>Pressure!Q882</f>
        <v>0.41168692848111282</v>
      </c>
      <c r="M882" s="10">
        <f t="shared" si="108"/>
        <v>4.4139675778789689E-2</v>
      </c>
    </row>
    <row r="883" spans="3:13">
      <c r="C883" s="4">
        <f>Pressure!AB883*1000000</f>
        <v>1180170.1166273754</v>
      </c>
      <c r="D883" s="80">
        <f t="shared" si="113"/>
        <v>8.1256230789298584E-5</v>
      </c>
      <c r="E883" s="40">
        <f t="shared" si="114"/>
        <v>81.256230789298584</v>
      </c>
      <c r="G883" s="4">
        <f t="shared" si="112"/>
        <v>101000</v>
      </c>
      <c r="H883" s="42">
        <f t="shared" si="109"/>
        <v>2.6912049131186744</v>
      </c>
      <c r="I883" s="10">
        <f t="shared" si="110"/>
        <v>0.98450322161707293</v>
      </c>
      <c r="J883" s="4">
        <f t="shared" si="111"/>
        <v>94.410093589869959</v>
      </c>
      <c r="K883" s="4">
        <f t="shared" si="107"/>
        <v>21.224336493383831</v>
      </c>
      <c r="L883" s="42">
        <f>Pressure!Q883</f>
        <v>0.41210171886088176</v>
      </c>
      <c r="M883" s="10">
        <f t="shared" si="108"/>
        <v>4.0778322295789975E-2</v>
      </c>
    </row>
    <row r="884" spans="3:13">
      <c r="C884" s="4">
        <f>Pressure!AB884*1000000</f>
        <v>1102916.7839249377</v>
      </c>
      <c r="D884" s="80">
        <f t="shared" si="113"/>
        <v>8.1256230789298584E-5</v>
      </c>
      <c r="E884" s="40">
        <f t="shared" si="114"/>
        <v>81.256230789298584</v>
      </c>
      <c r="G884" s="4">
        <f t="shared" si="112"/>
        <v>101000</v>
      </c>
      <c r="H884" s="42">
        <f t="shared" si="109"/>
        <v>2.56589190763356</v>
      </c>
      <c r="I884" s="10">
        <f t="shared" si="110"/>
        <v>0.97269144125791418</v>
      </c>
      <c r="J884" s="4">
        <f t="shared" si="111"/>
        <v>87.171498813187952</v>
      </c>
      <c r="K884" s="4">
        <f t="shared" si="107"/>
        <v>19.597027744523167</v>
      </c>
      <c r="L884" s="42">
        <f>Pressure!Q884</f>
        <v>0.4125165092406507</v>
      </c>
      <c r="M884" s="10">
        <f t="shared" si="108"/>
        <v>3.7659148835956335E-2</v>
      </c>
    </row>
    <row r="885" spans="3:13">
      <c r="C885" s="4">
        <f>Pressure!AB885*1000000</f>
        <v>1030720.4149004896</v>
      </c>
      <c r="D885" s="80">
        <f t="shared" si="113"/>
        <v>8.1256230789298584E-5</v>
      </c>
      <c r="E885" s="40">
        <f t="shared" si="114"/>
        <v>81.256230789298584</v>
      </c>
      <c r="G885" s="4">
        <f t="shared" si="112"/>
        <v>101000</v>
      </c>
      <c r="H885" s="42">
        <f t="shared" si="109"/>
        <v>2.447389142041434</v>
      </c>
      <c r="I885" s="10">
        <f t="shared" si="110"/>
        <v>0.96063845030663575</v>
      </c>
      <c r="J885" s="4">
        <f t="shared" si="111"/>
        <v>80.455829457058712</v>
      </c>
      <c r="K885" s="4">
        <f t="shared" si="107"/>
        <v>18.087277878031273</v>
      </c>
      <c r="L885" s="42">
        <f>Pressure!Q885</f>
        <v>0.41293129962041963</v>
      </c>
      <c r="M885" s="10">
        <f t="shared" si="108"/>
        <v>3.4765101576433921E-2</v>
      </c>
    </row>
    <row r="886" spans="3:13">
      <c r="C886" s="4">
        <f>Pressure!AB886*1000000</f>
        <v>963249.98329605744</v>
      </c>
      <c r="D886" s="80">
        <f t="shared" si="113"/>
        <v>8.1256230789298584E-5</v>
      </c>
      <c r="E886" s="40">
        <f t="shared" si="114"/>
        <v>81.256230789298584</v>
      </c>
      <c r="G886" s="4">
        <f t="shared" si="112"/>
        <v>101000</v>
      </c>
      <c r="H886" s="42">
        <f t="shared" si="109"/>
        <v>2.335345226248585</v>
      </c>
      <c r="I886" s="10">
        <f t="shared" si="110"/>
        <v>0.94833427575886553</v>
      </c>
      <c r="J886" s="4">
        <f t="shared" si="111"/>
        <v>74.226183461756065</v>
      </c>
      <c r="K886" s="4">
        <f t="shared" si="107"/>
        <v>16.686790940550349</v>
      </c>
      <c r="L886" s="42">
        <f>Pressure!Q886</f>
        <v>0.41334609000018857</v>
      </c>
      <c r="M886" s="10">
        <f t="shared" si="108"/>
        <v>3.2080305441009385E-2</v>
      </c>
    </row>
    <row r="887" spans="3:13">
      <c r="C887" s="4">
        <f>Pressure!AB887*1000000</f>
        <v>900196.13166334108</v>
      </c>
      <c r="D887" s="80">
        <f t="shared" si="113"/>
        <v>8.1256230789298584E-5</v>
      </c>
      <c r="E887" s="40">
        <f t="shared" si="114"/>
        <v>81.256230789298584</v>
      </c>
      <c r="G887" s="4">
        <f t="shared" si="112"/>
        <v>101000</v>
      </c>
      <c r="H887" s="42">
        <f t="shared" si="109"/>
        <v>2.2294297397719851</v>
      </c>
      <c r="I887" s="10">
        <f t="shared" si="110"/>
        <v>0.93576821678217148</v>
      </c>
      <c r="J887" s="4">
        <f t="shared" si="111"/>
        <v>68.448211632258364</v>
      </c>
      <c r="K887" s="4">
        <f t="shared" si="107"/>
        <v>15.387844888327495</v>
      </c>
      <c r="L887" s="42">
        <f>Pressure!Q887</f>
        <v>0.41376088037995751</v>
      </c>
      <c r="M887" s="10">
        <f t="shared" si="108"/>
        <v>2.9589983262174782E-2</v>
      </c>
    </row>
    <row r="888" spans="3:13">
      <c r="C888" s="4">
        <f>Pressure!AB888*1000000</f>
        <v>841269.75293450849</v>
      </c>
      <c r="D888" s="80">
        <f t="shared" si="113"/>
        <v>8.1256230789298584E-5</v>
      </c>
      <c r="E888" s="40">
        <f t="shared" si="114"/>
        <v>81.256230789298584</v>
      </c>
      <c r="G888" s="4">
        <f t="shared" si="112"/>
        <v>101000</v>
      </c>
      <c r="H888" s="42">
        <f t="shared" si="109"/>
        <v>2.1293322949980538</v>
      </c>
      <c r="I888" s="10">
        <f t="shared" si="110"/>
        <v>0.92292876636366872</v>
      </c>
      <c r="J888" s="4">
        <f t="shared" si="111"/>
        <v>63.089942274002752</v>
      </c>
      <c r="K888" s="4">
        <f t="shared" si="107"/>
        <v>14.183252163572401</v>
      </c>
      <c r="L888" s="42">
        <f>Pressure!Q888</f>
        <v>0.41417567075972644</v>
      </c>
      <c r="M888" s="10">
        <f t="shared" si="108"/>
        <v>2.728038040644145E-2</v>
      </c>
    </row>
    <row r="889" spans="3:13">
      <c r="C889" s="4">
        <f>Pressure!AB889*1000000</f>
        <v>786200.66484263667</v>
      </c>
      <c r="D889" s="80">
        <f t="shared" si="113"/>
        <v>8.1256230789298584E-5</v>
      </c>
      <c r="E889" s="40">
        <f t="shared" si="114"/>
        <v>81.256230789298584</v>
      </c>
      <c r="G889" s="4">
        <f t="shared" si="112"/>
        <v>101000</v>
      </c>
      <c r="H889" s="42">
        <f t="shared" si="109"/>
        <v>2.034761693119441</v>
      </c>
      <c r="I889" s="10">
        <f t="shared" si="110"/>
        <v>0.90980352168266021</v>
      </c>
      <c r="J889" s="4">
        <f t="shared" si="111"/>
        <v>58.121617666523605</v>
      </c>
      <c r="K889" s="4">
        <f t="shared" si="107"/>
        <v>13.066322932090195</v>
      </c>
      <c r="L889" s="42">
        <f>Pressure!Q889</f>
        <v>0.41459046113949538</v>
      </c>
      <c r="M889" s="10">
        <f t="shared" si="108"/>
        <v>2.5138694490058084E-2</v>
      </c>
    </row>
    <row r="890" spans="3:13">
      <c r="C890" s="4">
        <f>Pressure!AB890*1000000</f>
        <v>734736.37111391942</v>
      </c>
      <c r="D890" s="80">
        <f t="shared" si="113"/>
        <v>8.1256230789298584E-5</v>
      </c>
      <c r="E890" s="40">
        <f t="shared" si="114"/>
        <v>81.256230789298584</v>
      </c>
      <c r="G890" s="4">
        <f t="shared" si="112"/>
        <v>101000</v>
      </c>
      <c r="H890" s="42">
        <f t="shared" si="109"/>
        <v>1.9454451761925282</v>
      </c>
      <c r="I890" s="10">
        <f t="shared" si="110"/>
        <v>0.89637908115314247</v>
      </c>
      <c r="J890" s="4">
        <f t="shared" si="111"/>
        <v>53.515541562092551</v>
      </c>
      <c r="K890" s="4">
        <f t="shared" si="107"/>
        <v>12.030830799445292</v>
      </c>
      <c r="L890" s="42">
        <f>Pressure!Q890</f>
        <v>0.41500525151926432</v>
      </c>
      <c r="M890" s="10">
        <f t="shared" si="108"/>
        <v>2.3153009836381477E-2</v>
      </c>
    </row>
    <row r="891" spans="3:13">
      <c r="C891" s="4">
        <f>Pressure!AB891*1000000</f>
        <v>686640.9037515925</v>
      </c>
      <c r="D891" s="80">
        <f t="shared" si="113"/>
        <v>8.1256230789298584E-5</v>
      </c>
      <c r="E891" s="40">
        <f t="shared" si="114"/>
        <v>81.256230789298584</v>
      </c>
      <c r="G891" s="4">
        <f t="shared" si="112"/>
        <v>101000</v>
      </c>
      <c r="H891" s="42">
        <f t="shared" si="109"/>
        <v>1.8611277808073208</v>
      </c>
      <c r="I891" s="10">
        <f t="shared" si="110"/>
        <v>0.88264092562230445</v>
      </c>
      <c r="J891" s="4">
        <f t="shared" si="111"/>
        <v>49.245936947897924</v>
      </c>
      <c r="K891" s="4">
        <f t="shared" si="107"/>
        <v>11.070980834471904</v>
      </c>
      <c r="L891" s="42">
        <f>Pressure!Q891</f>
        <v>0.41542004189903325</v>
      </c>
      <c r="M891" s="10">
        <f t="shared" si="108"/>
        <v>2.1312236348388188E-2</v>
      </c>
    </row>
    <row r="892" spans="3:13">
      <c r="C892" s="4">
        <f>Pressure!AB892*1000000</f>
        <v>641693.74110336858</v>
      </c>
      <c r="D892" s="80">
        <f t="shared" si="113"/>
        <v>8.1256230789298584E-5</v>
      </c>
      <c r="E892" s="40">
        <f t="shared" si="114"/>
        <v>81.256230789298584</v>
      </c>
      <c r="G892" s="4">
        <f t="shared" si="112"/>
        <v>101000</v>
      </c>
      <c r="H892" s="42">
        <f t="shared" si="109"/>
        <v>1.7815718014780215</v>
      </c>
      <c r="I892" s="10">
        <f t="shared" si="110"/>
        <v>0.86857328062998207</v>
      </c>
      <c r="J892" s="4">
        <f t="shared" si="111"/>
        <v>45.288813357425525</v>
      </c>
      <c r="K892" s="4">
        <f t="shared" si="107"/>
        <v>10.181379739540832</v>
      </c>
      <c r="L892" s="42">
        <f>Pressure!Q892</f>
        <v>0.41583483227880219</v>
      </c>
      <c r="M892" s="10">
        <f t="shared" si="108"/>
        <v>1.9606052490253361E-2</v>
      </c>
    </row>
    <row r="893" spans="3:13">
      <c r="C893" s="4">
        <f>Pressure!AB893*1000000</f>
        <v>599688.79675161908</v>
      </c>
      <c r="D893" s="80">
        <f t="shared" si="113"/>
        <v>8.1256230789298584E-5</v>
      </c>
      <c r="E893" s="40">
        <f t="shared" si="114"/>
        <v>81.256230789298584</v>
      </c>
      <c r="G893" s="4">
        <f t="shared" si="112"/>
        <v>101000</v>
      </c>
      <c r="H893" s="42">
        <f t="shared" si="109"/>
        <v>1.7065563752569148</v>
      </c>
      <c r="I893" s="10">
        <f t="shared" si="110"/>
        <v>0.8541589558919358</v>
      </c>
      <c r="J893" s="4">
        <f t="shared" si="111"/>
        <v>41.621843059532182</v>
      </c>
      <c r="K893" s="4">
        <f t="shared" si="107"/>
        <v>9.3570080166206964</v>
      </c>
      <c r="L893" s="42">
        <f>Pressure!Q893</f>
        <v>0.41624962265857113</v>
      </c>
      <c r="M893" s="10">
        <f t="shared" si="108"/>
        <v>1.8024852090578733E-2</v>
      </c>
    </row>
    <row r="894" spans="3:13">
      <c r="C894" s="4">
        <f>Pressure!AB894*1000000</f>
        <v>560433.47459029313</v>
      </c>
      <c r="D894" s="80">
        <f t="shared" si="113"/>
        <v>8.1256230789298584E-5</v>
      </c>
      <c r="E894" s="40">
        <f t="shared" si="114"/>
        <v>81.256230789298584</v>
      </c>
      <c r="G894" s="4">
        <f t="shared" si="112"/>
        <v>101000</v>
      </c>
      <c r="H894" s="42">
        <f t="shared" si="109"/>
        <v>1.6358772035432834</v>
      </c>
      <c r="I894" s="10">
        <f t="shared" si="110"/>
        <v>0.8393791572143311</v>
      </c>
      <c r="J894" s="4">
        <f t="shared" si="111"/>
        <v>38.224245492159461</v>
      </c>
      <c r="K894" s="4">
        <f t="shared" si="107"/>
        <v>8.5931939868170186</v>
      </c>
      <c r="L894" s="42">
        <f>Pressure!Q894</f>
        <v>0.41666441303834006</v>
      </c>
      <c r="M894" s="10">
        <f t="shared" si="108"/>
        <v>1.6559694696710165E-2</v>
      </c>
    </row>
    <row r="895" spans="3:13">
      <c r="C895" s="4">
        <f>Pressure!AB895*1000000</f>
        <v>523747.78575601365</v>
      </c>
      <c r="D895" s="80">
        <f t="shared" si="113"/>
        <v>8.1256230789298584E-5</v>
      </c>
      <c r="E895" s="40">
        <f t="shared" si="114"/>
        <v>81.256230789298584</v>
      </c>
      <c r="G895" s="4">
        <f t="shared" si="112"/>
        <v>101000</v>
      </c>
      <c r="H895" s="42">
        <f t="shared" si="109"/>
        <v>1.5693464330275742</v>
      </c>
      <c r="I895" s="10">
        <f t="shared" si="110"/>
        <v>0.8242132648055287</v>
      </c>
      <c r="J895" s="4">
        <f t="shared" si="111"/>
        <v>35.076679341480798</v>
      </c>
      <c r="K895" s="4">
        <f t="shared" si="107"/>
        <v>7.8855895286814439</v>
      </c>
      <c r="L895" s="42">
        <f>Pressure!Q895</f>
        <v>0.417079203418109</v>
      </c>
      <c r="M895" s="10">
        <f t="shared" si="108"/>
        <v>1.5202259224579967E-2</v>
      </c>
    </row>
    <row r="896" spans="3:13">
      <c r="C896" s="4">
        <f>Pressure!AB896*1000000</f>
        <v>489463.52336441691</v>
      </c>
      <c r="D896" s="80">
        <f t="shared" si="113"/>
        <v>8.1256230789298584E-5</v>
      </c>
      <c r="E896" s="40">
        <f t="shared" si="114"/>
        <v>81.256230789298584</v>
      </c>
      <c r="G896" s="4">
        <f t="shared" si="112"/>
        <v>101000</v>
      </c>
      <c r="H896" s="42">
        <f t="shared" si="109"/>
        <v>1.5067927257947895</v>
      </c>
      <c r="I896" s="10">
        <f t="shared" si="110"/>
        <v>0.80863857032326858</v>
      </c>
      <c r="J896" s="4">
        <f t="shared" si="111"/>
        <v>32.16114169609731</v>
      </c>
      <c r="K896" s="4">
        <f t="shared" si="107"/>
        <v>7.230147407062927</v>
      </c>
      <c r="L896" s="42">
        <f>Pressure!Q896</f>
        <v>0.41749399379787794</v>
      </c>
      <c r="M896" s="10">
        <f t="shared" si="108"/>
        <v>1.3944800661506412E-2</v>
      </c>
    </row>
    <row r="897" spans="3:13">
      <c r="C897" s="4">
        <f>Pressure!AB897*1000000</f>
        <v>457423.49126782577</v>
      </c>
      <c r="D897" s="80">
        <f t="shared" si="113"/>
        <v>8.1256230789298584E-5</v>
      </c>
      <c r="E897" s="40">
        <f t="shared" si="114"/>
        <v>81.256230789298584</v>
      </c>
      <c r="G897" s="4">
        <f t="shared" si="112"/>
        <v>101000</v>
      </c>
      <c r="H897" s="42">
        <f t="shared" si="109"/>
        <v>1.4480615597143751</v>
      </c>
      <c r="I897" s="10">
        <f t="shared" si="110"/>
        <v>0.79262996283795784</v>
      </c>
      <c r="J897" s="4">
        <f t="shared" si="111"/>
        <v>29.460873728995381</v>
      </c>
      <c r="K897" s="4">
        <f t="shared" si="107"/>
        <v>6.6231000694652629</v>
      </c>
      <c r="L897" s="42">
        <f>Pressure!Q897</f>
        <v>0.41790878417764687</v>
      </c>
      <c r="M897" s="10">
        <f t="shared" si="108"/>
        <v>1.2780109590150737E-2</v>
      </c>
    </row>
    <row r="898" spans="3:13">
      <c r="C898" s="4">
        <f>Pressure!AB898*1000000</f>
        <v>427480.78329805477</v>
      </c>
      <c r="D898" s="80">
        <f t="shared" si="113"/>
        <v>8.1256230789298584E-5</v>
      </c>
      <c r="E898" s="40">
        <f t="shared" si="114"/>
        <v>81.256230789298584</v>
      </c>
      <c r="G898" s="4">
        <f t="shared" si="112"/>
        <v>101000</v>
      </c>
      <c r="H898" s="42">
        <f t="shared" si="109"/>
        <v>1.3930158157158488</v>
      </c>
      <c r="I898" s="10">
        <f t="shared" si="110"/>
        <v>0.77615955100195522</v>
      </c>
      <c r="J898" s="4">
        <f t="shared" si="111"/>
        <v>26.960272376258096</v>
      </c>
      <c r="K898" s="4">
        <f t="shared" si="107"/>
        <v>6.0609397905350697</v>
      </c>
      <c r="L898" s="42">
        <f>Pressure!Q898</f>
        <v>0.41832357455741581</v>
      </c>
      <c r="M898" s="10">
        <f t="shared" si="108"/>
        <v>1.1701474309998378E-2</v>
      </c>
    </row>
    <row r="899" spans="3:13">
      <c r="C899" s="4">
        <f>Pressure!AB899*1000000</f>
        <v>399498.10968961089</v>
      </c>
      <c r="D899" s="80">
        <f t="shared" si="113"/>
        <v>8.1256230789298584E-5</v>
      </c>
      <c r="E899" s="40">
        <f t="shared" si="114"/>
        <v>81.256230789298584</v>
      </c>
      <c r="G899" s="4">
        <f t="shared" si="112"/>
        <v>101000</v>
      </c>
      <c r="H899" s="42">
        <f t="shared" si="109"/>
        <v>1.3415367304335379</v>
      </c>
      <c r="I899" s="10">
        <f t="shared" si="110"/>
        <v>0.75919620479425565</v>
      </c>
      <c r="J899" s="4">
        <f t="shared" si="111"/>
        <v>24.644807489277724</v>
      </c>
      <c r="K899" s="4">
        <f t="shared" si="107"/>
        <v>5.5404000470477328</v>
      </c>
      <c r="L899" s="42">
        <f>Pressure!Q899</f>
        <v>0.41873836493718475</v>
      </c>
      <c r="M899" s="10">
        <f t="shared" si="108"/>
        <v>1.0702645337715956E-2</v>
      </c>
    </row>
    <row r="900" spans="3:13">
      <c r="C900" s="4">
        <f>Pressure!AB900*1000000</f>
        <v>373347.1675948865</v>
      </c>
      <c r="D900" s="80">
        <f t="shared" si="113"/>
        <v>8.1256230789298584E-5</v>
      </c>
      <c r="E900" s="40">
        <f t="shared" si="114"/>
        <v>81.256230789298584</v>
      </c>
      <c r="G900" s="4">
        <f t="shared" si="112"/>
        <v>101000</v>
      </c>
      <c r="H900" s="42">
        <f t="shared" si="109"/>
        <v>1.2935253241504061</v>
      </c>
      <c r="I900" s="10">
        <f t="shared" si="110"/>
        <v>0.74170499482306695</v>
      </c>
      <c r="J900" s="4">
        <f t="shared" si="111"/>
        <v>22.500943933830996</v>
      </c>
      <c r="K900" s="4">
        <f t="shared" si="107"/>
        <v>5.0584380049977513</v>
      </c>
      <c r="L900" s="42">
        <f>Pressure!Q900</f>
        <v>0.41915315531695369</v>
      </c>
      <c r="M900" s="10">
        <f t="shared" si="108"/>
        <v>9.7778020686415772E-3</v>
      </c>
    </row>
    <row r="901" spans="3:13">
      <c r="C901" s="4">
        <f>Pressure!AB901*1000000</f>
        <v>348908.05280510994</v>
      </c>
      <c r="D901" s="80">
        <f t="shared" si="113"/>
        <v>8.1256230789298584E-5</v>
      </c>
      <c r="E901" s="40">
        <f t="shared" si="114"/>
        <v>81.256230789298584</v>
      </c>
      <c r="G901" s="4">
        <f t="shared" si="112"/>
        <v>101000</v>
      </c>
      <c r="H901" s="42">
        <f t="shared" si="109"/>
        <v>1.2489044599280841</v>
      </c>
      <c r="I901" s="10">
        <f t="shared" si="110"/>
        <v>0.72364649966060135</v>
      </c>
      <c r="J901" s="4">
        <f t="shared" si="111"/>
        <v>20.516068090794459</v>
      </c>
      <c r="K901" s="4">
        <f t="shared" si="107"/>
        <v>4.6122179962219461</v>
      </c>
      <c r="L901" s="42">
        <f>Pressure!Q901</f>
        <v>0.41956794569672262</v>
      </c>
      <c r="M901" s="10">
        <f t="shared" si="108"/>
        <v>8.921521377109656E-3</v>
      </c>
    </row>
    <row r="902" spans="3:13">
      <c r="C902" s="4">
        <f>Pressure!AB902*1000000</f>
        <v>326068.70997973689</v>
      </c>
      <c r="D902" s="80">
        <f t="shared" si="113"/>
        <v>8.1256230789298584E-5</v>
      </c>
      <c r="E902" s="40">
        <f t="shared" si="114"/>
        <v>81.256230789298584</v>
      </c>
      <c r="G902" s="4">
        <f t="shared" si="112"/>
        <v>101000</v>
      </c>
      <c r="H902" s="42">
        <f t="shared" si="109"/>
        <v>1.2076217582097999</v>
      </c>
      <c r="I902" s="10">
        <f t="shared" si="110"/>
        <v>0.70497594105498351</v>
      </c>
      <c r="J902" s="4">
        <f t="shared" si="111"/>
        <v>18.678418173154686</v>
      </c>
      <c r="K902" s="4">
        <f t="shared" si="107"/>
        <v>4.1990958529640494</v>
      </c>
      <c r="L902" s="42">
        <f>Pressure!Q902</f>
        <v>0.41998273607649156</v>
      </c>
      <c r="M902" s="10">
        <f t="shared" si="108"/>
        <v>8.1287479211359197E-3</v>
      </c>
    </row>
    <row r="903" spans="3:13">
      <c r="C903" s="4">
        <f>Pressure!AB903*1000000</f>
        <v>304724.41886354989</v>
      </c>
      <c r="D903" s="80">
        <f t="shared" si="113"/>
        <v>8.1256230789298584E-5</v>
      </c>
      <c r="E903" s="40">
        <f t="shared" si="114"/>
        <v>81.256230789298584</v>
      </c>
      <c r="G903" s="4">
        <f t="shared" si="112"/>
        <v>101000</v>
      </c>
      <c r="H903" s="42">
        <f t="shared" si="109"/>
        <v>1.1696536950299585</v>
      </c>
      <c r="I903" s="10">
        <f t="shared" si="110"/>
        <v>0.68564209155523859</v>
      </c>
      <c r="J903" s="4">
        <f t="shared" si="111"/>
        <v>16.97701770224791</v>
      </c>
      <c r="K903" s="4">
        <f t="shared" si="107"/>
        <v>3.8166039526657771</v>
      </c>
      <c r="L903" s="42">
        <f>Pressure!Q903</f>
        <v>0.4203975264562605</v>
      </c>
      <c r="M903" s="10">
        <f t="shared" si="108"/>
        <v>7.394765893792607E-3</v>
      </c>
    </row>
    <row r="904" spans="3:13">
      <c r="C904" s="4">
        <f>Pressure!AB904*1000000</f>
        <v>284777.31413571892</v>
      </c>
      <c r="D904" s="80">
        <f t="shared" si="113"/>
        <v>8.1256230789298584E-5</v>
      </c>
      <c r="E904" s="40">
        <f t="shared" si="114"/>
        <v>81.256230789298584</v>
      </c>
      <c r="G904" s="4">
        <f t="shared" si="112"/>
        <v>101000</v>
      </c>
      <c r="H904" s="42">
        <f t="shared" si="109"/>
        <v>1.1350113731138629</v>
      </c>
      <c r="I904" s="10">
        <f t="shared" si="110"/>
        <v>0.6655858766141296</v>
      </c>
      <c r="J904" s="4">
        <f t="shared" si="111"/>
        <v>15.401611366563872</v>
      </c>
      <c r="K904" s="4">
        <f t="shared" si="107"/>
        <v>3.4624367983822384</v>
      </c>
      <c r="L904" s="42">
        <f>Pressure!Q904</f>
        <v>0.42081231683602943</v>
      </c>
      <c r="M904" s="10">
        <f t="shared" si="108"/>
        <v>6.7151719239249867E-3</v>
      </c>
    </row>
    <row r="905" spans="3:13">
      <c r="C905" s="4">
        <f>Pressure!AB905*1000000</f>
        <v>266135.93668930151</v>
      </c>
      <c r="D905" s="80">
        <f t="shared" si="113"/>
        <v>8.1256230789298584E-5</v>
      </c>
      <c r="E905" s="40">
        <f t="shared" si="114"/>
        <v>81.256230789298584</v>
      </c>
      <c r="G905" s="4">
        <f t="shared" si="112"/>
        <v>101000</v>
      </c>
      <c r="H905" s="42">
        <f t="shared" si="109"/>
        <v>1.103748711355236</v>
      </c>
      <c r="I905" s="10">
        <f t="shared" si="110"/>
        <v>0.64473855954581039</v>
      </c>
      <c r="J905" s="4">
        <f t="shared" si="111"/>
        <v>13.942602292035502</v>
      </c>
      <c r="K905" s="4">
        <f t="shared" si="107"/>
        <v>3.134436916513534</v>
      </c>
      <c r="L905" s="42">
        <f>Pressure!Q905</f>
        <v>0.42122710721579837</v>
      </c>
      <c r="M905" s="10">
        <f t="shared" si="108"/>
        <v>6.0858487637356273E-3</v>
      </c>
    </row>
    <row r="906" spans="3:13">
      <c r="C906" s="4">
        <f>Pressure!AB906*1000000</f>
        <v>248714.81428375514</v>
      </c>
      <c r="D906" s="80">
        <f t="shared" si="113"/>
        <v>8.1256230789298584E-5</v>
      </c>
      <c r="E906" s="40">
        <f t="shared" si="114"/>
        <v>81.256230789298584</v>
      </c>
      <c r="G906" s="4">
        <f t="shared" si="112"/>
        <v>101000</v>
      </c>
      <c r="H906" s="42">
        <f t="shared" si="109"/>
        <v>1.0759742166510808</v>
      </c>
      <c r="I906" s="10">
        <f t="shared" si="110"/>
        <v>0.62301934600588682</v>
      </c>
      <c r="J906" s="4">
        <f t="shared" si="111"/>
        <v>12.590989437737681</v>
      </c>
      <c r="K906" s="4">
        <f t="shared" si="107"/>
        <v>2.8305807827295717</v>
      </c>
      <c r="L906" s="42">
        <f>Pressure!Q906</f>
        <v>0.42164189759556731</v>
      </c>
      <c r="M906" s="10">
        <f t="shared" si="108"/>
        <v>5.502939295113269E-3</v>
      </c>
    </row>
    <row r="907" spans="3:13">
      <c r="C907" s="4">
        <f>Pressure!AB907*1000000</f>
        <v>232434.06964772177</v>
      </c>
      <c r="D907" s="80">
        <f t="shared" si="113"/>
        <v>8.1256230789298584E-5</v>
      </c>
      <c r="E907" s="40">
        <f t="shared" si="114"/>
        <v>81.256230789298584</v>
      </c>
      <c r="G907" s="4">
        <f t="shared" si="112"/>
        <v>101000</v>
      </c>
      <c r="H907" s="42">
        <f t="shared" si="109"/>
        <v>1.0518682067775462</v>
      </c>
      <c r="I907" s="10">
        <f t="shared" si="110"/>
        <v>0.60033216315147242</v>
      </c>
      <c r="J907" s="4">
        <f t="shared" si="111"/>
        <v>11.338303315197289</v>
      </c>
      <c r="K907" s="4">
        <f t="shared" si="107"/>
        <v>2.5489643710258729</v>
      </c>
      <c r="L907" s="42">
        <f>Pressure!Q907</f>
        <v>0.42205668797533624</v>
      </c>
      <c r="M907" s="10">
        <f t="shared" si="108"/>
        <v>4.9628202142959809E-3</v>
      </c>
    </row>
    <row r="908" spans="3:13">
      <c r="C908" s="4">
        <f>Pressure!AB908*1000000</f>
        <v>217219.0542352052</v>
      </c>
      <c r="D908" s="80">
        <f t="shared" si="113"/>
        <v>8.1256230789298584E-5</v>
      </c>
      <c r="E908" s="40">
        <f t="shared" si="114"/>
        <v>81.256230789298584</v>
      </c>
      <c r="G908" s="4">
        <f t="shared" si="112"/>
        <v>101000</v>
      </c>
      <c r="H908" s="42">
        <f t="shared" si="109"/>
        <v>1.0317085813749498</v>
      </c>
      <c r="I908" s="10">
        <f t="shared" si="110"/>
        <v>0.57656123621700472</v>
      </c>
      <c r="J908" s="4">
        <f t="shared" si="111"/>
        <v>10.176537367819096</v>
      </c>
      <c r="K908" s="4">
        <f t="shared" si="107"/>
        <v>2.2877877271298717</v>
      </c>
      <c r="L908" s="42">
        <f>Pressure!Q908</f>
        <v>0.42247147835510518</v>
      </c>
      <c r="M908" s="10">
        <f t="shared" si="108"/>
        <v>4.4620744687882685E-3</v>
      </c>
    </row>
    <row r="909" spans="3:13">
      <c r="C909" s="4">
        <f>Pressure!AB909*1000000</f>
        <v>203000.00595588022</v>
      </c>
      <c r="D909" s="80">
        <f t="shared" si="113"/>
        <v>8.1256230789298584E-5</v>
      </c>
      <c r="E909" s="40">
        <f t="shared" si="114"/>
        <v>81.256230789298584</v>
      </c>
      <c r="G909" s="4">
        <f t="shared" si="112"/>
        <v>101000</v>
      </c>
      <c r="H909" s="42">
        <f t="shared" si="109"/>
        <v>1.0159104658737894</v>
      </c>
      <c r="I909" s="10">
        <f t="shared" si="110"/>
        <v>0.55156486253805781</v>
      </c>
      <c r="J909" s="4">
        <f t="shared" si="111"/>
        <v>9.0980708653601408</v>
      </c>
      <c r="K909" s="4">
        <f t="shared" si="107"/>
        <v>2.0453376344049596</v>
      </c>
      <c r="L909" s="42">
        <f>Pressure!Q909</f>
        <v>0.42288626873487412</v>
      </c>
      <c r="M909" s="10">
        <f t="shared" si="108"/>
        <v>3.997461034468945E-3</v>
      </c>
    </row>
    <row r="910" spans="3:13">
      <c r="C910" s="4">
        <f>Pressure!AB910*1000000</f>
        <v>0</v>
      </c>
      <c r="D910" s="80">
        <f t="shared" si="113"/>
        <v>8.1256230789298584E-5</v>
      </c>
      <c r="E910" s="40">
        <f t="shared" si="114"/>
        <v>81.256230789298584</v>
      </c>
      <c r="G910" s="4">
        <f t="shared" si="112"/>
        <v>101000</v>
      </c>
      <c r="H910" s="42">
        <v>1</v>
      </c>
      <c r="I910" s="59">
        <f>I909</f>
        <v>0.55156486253805781</v>
      </c>
      <c r="J910" s="4">
        <f t="shared" si="111"/>
        <v>0</v>
      </c>
      <c r="K910" s="4">
        <f t="shared" si="107"/>
        <v>0</v>
      </c>
      <c r="L910" s="42">
        <f>Pressure!Q910</f>
        <v>0.42330105911464305</v>
      </c>
      <c r="M910" s="10">
        <f t="shared" si="108"/>
        <v>1.8868961347037157E-3</v>
      </c>
    </row>
    <row r="911" spans="3:13">
      <c r="L911" s="60">
        <f>SUM(M28:M910)</f>
        <v>196.84854263804402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8" tint="0.39997558519241921"/>
  </sheetPr>
  <dimension ref="B2:AB29"/>
  <sheetViews>
    <sheetView showGridLines="0" zoomScale="85" zoomScaleNormal="85" workbookViewId="0">
      <selection activeCell="C10" sqref="C10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31.08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10.171462348013772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21.576930002592544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28.152161617134531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18.107324762603511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15.54</v>
      </c>
      <c r="AA14" s="341">
        <f>-Z14</f>
        <v>-15.54</v>
      </c>
      <c r="AB14" s="332"/>
    </row>
    <row r="15" spans="2:28" ht="13">
      <c r="B15" s="320" t="s">
        <v>511</v>
      </c>
      <c r="C15" s="361">
        <f>(C11-C10)/2/TAN(alpha)</f>
        <v>26.829253270206951</v>
      </c>
      <c r="D15" s="8" t="s">
        <v>2</v>
      </c>
      <c r="E15" s="151" t="s">
        <v>513</v>
      </c>
      <c r="X15" s="333">
        <v>2</v>
      </c>
      <c r="Y15" s="340">
        <f>(C9-C10)/2/TAN(beta)</f>
        <v>18.107324762603511</v>
      </c>
      <c r="Z15" s="340">
        <f>C10/2</f>
        <v>5.0857311740068862</v>
      </c>
      <c r="AA15" s="341">
        <f>-Z15</f>
        <v>-5.0857311740068862</v>
      </c>
      <c r="AB15" s="332"/>
    </row>
    <row r="16" spans="2:28" ht="13">
      <c r="B16" s="320" t="s">
        <v>8</v>
      </c>
      <c r="C16" s="361">
        <f>C15+C14</f>
        <v>44.936578032810459</v>
      </c>
      <c r="D16" s="8" t="s">
        <v>2</v>
      </c>
      <c r="E16" s="151" t="s">
        <v>514</v>
      </c>
      <c r="X16" s="333">
        <v>3</v>
      </c>
      <c r="Y16" s="340">
        <f>((C11-C10)/2/TAN(alpha)+Y15)</f>
        <v>44.936578032810459</v>
      </c>
      <c r="Z16" s="340">
        <f>C11/2</f>
        <v>10.788465001296272</v>
      </c>
      <c r="AA16" s="341">
        <f>-Z16</f>
        <v>-10.788465001296272</v>
      </c>
      <c r="AB16" s="332"/>
    </row>
    <row r="17" spans="2:28">
      <c r="B17" s="2"/>
      <c r="X17" s="333">
        <v>4</v>
      </c>
      <c r="Y17" s="340">
        <f>((C12-C10)/2/TAN(alpha)+Y15)</f>
        <v>60.403594348094899</v>
      </c>
      <c r="Z17" s="340">
        <f>C12/2</f>
        <v>14.076080808567266</v>
      </c>
      <c r="AA17" s="341">
        <f>-Z17</f>
        <v>-14.076080808567266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0.5826037568405249</v>
      </c>
      <c r="Z21" s="340">
        <f t="shared" si="0"/>
        <v>0.16363356415723573</v>
      </c>
      <c r="AA21" s="341">
        <f t="shared" si="0"/>
        <v>-0.16363356415723573</v>
      </c>
      <c r="AB21" s="332"/>
    </row>
    <row r="22" spans="2:28">
      <c r="B22" s="2"/>
      <c r="X22" s="333">
        <v>3</v>
      </c>
      <c r="Y22" s="340">
        <f t="shared" si="0"/>
        <v>1.4458358440415207</v>
      </c>
      <c r="Z22" s="340">
        <f t="shared" si="0"/>
        <v>0.3471192085359161</v>
      </c>
      <c r="AA22" s="341">
        <f t="shared" si="0"/>
        <v>-0.3471192085359161</v>
      </c>
      <c r="AB22" s="332"/>
    </row>
    <row r="23" spans="2:28">
      <c r="B23" s="2"/>
      <c r="X23" s="333">
        <v>4</v>
      </c>
      <c r="Y23" s="340">
        <f t="shared" si="0"/>
        <v>1.9434875916375451</v>
      </c>
      <c r="Z23" s="340">
        <f t="shared" si="0"/>
        <v>0.45289835291400471</v>
      </c>
      <c r="AA23" s="341">
        <f t="shared" si="0"/>
        <v>-0.45289835291400471</v>
      </c>
      <c r="AB23" s="332"/>
    </row>
    <row r="24" spans="2:28">
      <c r="B24" s="2"/>
      <c r="X24" s="333"/>
      <c r="Y24" s="340">
        <f>Y22</f>
        <v>1.4458358440415207</v>
      </c>
      <c r="Z24" s="340">
        <f>Z22</f>
        <v>0.3471192085359161</v>
      </c>
      <c r="AA24" s="336"/>
      <c r="AB24" s="332"/>
    </row>
    <row r="25" spans="2:28">
      <c r="B25" s="2"/>
      <c r="X25" s="333"/>
      <c r="Y25" s="340">
        <f>Y22</f>
        <v>1.4458358440415207</v>
      </c>
      <c r="Z25" s="340">
        <f>-Z22</f>
        <v>-0.3471192085359161</v>
      </c>
      <c r="AA25" s="336"/>
      <c r="AB25" s="332"/>
    </row>
    <row r="26" spans="2:28">
      <c r="X26" s="333"/>
      <c r="Y26" s="340">
        <f>Y23</f>
        <v>1.9434875916375451</v>
      </c>
      <c r="Z26" s="340">
        <f>Z23</f>
        <v>0.45289835291400471</v>
      </c>
      <c r="AA26" s="336"/>
      <c r="AB26" s="332"/>
    </row>
    <row r="27" spans="2:28">
      <c r="X27" s="333"/>
      <c r="Y27" s="340">
        <f>Y23</f>
        <v>1.9434875916375451</v>
      </c>
      <c r="Z27" s="340">
        <f>-Z23</f>
        <v>-0.45289835291400471</v>
      </c>
      <c r="AA27" s="336"/>
      <c r="AB27" s="332"/>
    </row>
    <row r="28" spans="2:28">
      <c r="X28" s="333"/>
      <c r="Y28" s="340">
        <f>Y24</f>
        <v>1.4458358440415207</v>
      </c>
      <c r="Z28" s="332">
        <v>1</v>
      </c>
      <c r="AA28" s="336"/>
      <c r="AB28" s="332"/>
    </row>
    <row r="29" spans="2:28">
      <c r="X29" s="342"/>
      <c r="Y29" s="343">
        <f>Y25</f>
        <v>1.4458358440415207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0000"/>
  </sheetPr>
  <dimension ref="B1:S72"/>
  <sheetViews>
    <sheetView topLeftCell="E10" zoomScaleNormal="100" workbookViewId="0">
      <selection activeCell="P14" sqref="P14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15">
      <c r="B1"/>
    </row>
    <row r="2" spans="2:15" ht="13">
      <c r="B2" s="720" t="s">
        <v>1092</v>
      </c>
    </row>
    <row r="3" spans="2:15">
      <c r="B3" s="789" t="s">
        <v>1089</v>
      </c>
      <c r="C3" s="10">
        <f>dc</f>
        <v>31.08</v>
      </c>
      <c r="D3" s="789" t="s">
        <v>2</v>
      </c>
    </row>
    <row r="4" spans="2:15">
      <c r="B4" s="789" t="s">
        <v>1090</v>
      </c>
      <c r="C4" s="10">
        <f>dto</f>
        <v>10.171462348013772</v>
      </c>
      <c r="D4" s="789" t="s">
        <v>2</v>
      </c>
    </row>
    <row r="5" spans="2:15">
      <c r="B5" s="789" t="s">
        <v>1091</v>
      </c>
      <c r="C5" s="10">
        <f>'Nozzle Design'!C11</f>
        <v>21.576930002592544</v>
      </c>
      <c r="D5" s="789" t="s">
        <v>2</v>
      </c>
    </row>
    <row r="6" spans="2:15">
      <c r="B6" s="789" t="s">
        <v>1093</v>
      </c>
      <c r="C6" s="4">
        <f>etac*tothe</f>
        <v>1634</v>
      </c>
      <c r="D6" s="789" t="s">
        <v>73</v>
      </c>
    </row>
    <row r="7" spans="2:15">
      <c r="B7" s="789" t="s">
        <v>1093</v>
      </c>
      <c r="C7">
        <f>CONVERT(C6,"K","C")</f>
        <v>1360.85</v>
      </c>
      <c r="D7" s="789" t="s">
        <v>66</v>
      </c>
    </row>
    <row r="8" spans="2:15">
      <c r="B8" s="789" t="s">
        <v>1094</v>
      </c>
      <c r="C8" s="10">
        <f>pmax</f>
        <v>4.9969130252874665</v>
      </c>
      <c r="D8" s="789" t="s">
        <v>87</v>
      </c>
    </row>
    <row r="9" spans="2:15">
      <c r="B9" s="789" t="s">
        <v>1095</v>
      </c>
    </row>
    <row r="10" spans="2:15">
      <c r="B10" s="789" t="s">
        <v>1096</v>
      </c>
      <c r="E10" s="10">
        <f>C5/2</f>
        <v>10.788465001296272</v>
      </c>
    </row>
    <row r="11" spans="2:15">
      <c r="B11" s="789" t="s">
        <v>1097</v>
      </c>
    </row>
    <row r="12" spans="2:15">
      <c r="B12" s="789" t="s">
        <v>1102</v>
      </c>
      <c r="C12">
        <f>k2ph</f>
        <v>1.133</v>
      </c>
    </row>
    <row r="13" spans="2:15">
      <c r="B13" s="789" t="s">
        <v>1103</v>
      </c>
      <c r="C13" s="10">
        <f>mef</f>
        <v>2.5992897854448858</v>
      </c>
      <c r="D13" s="789" t="s">
        <v>64</v>
      </c>
    </row>
    <row r="14" spans="2:15">
      <c r="B14" s="789" t="s">
        <v>1105</v>
      </c>
      <c r="C14" s="10">
        <f>(C4-C3)/1</f>
        <v>-20.908537651986226</v>
      </c>
      <c r="D14" s="789"/>
      <c r="O14">
        <v>2</v>
      </c>
    </row>
    <row r="15" spans="2:15">
      <c r="B15" s="789" t="s">
        <v>1106</v>
      </c>
      <c r="C15" s="42">
        <f>(C5-C4)/(C13-1)</f>
        <v>7.1315828803383692</v>
      </c>
      <c r="D15" s="789" t="s">
        <v>441</v>
      </c>
      <c r="E15">
        <f>C4-C15*1</f>
        <v>3.0398794676754033</v>
      </c>
    </row>
    <row r="16" spans="2:15">
      <c r="B16"/>
    </row>
    <row r="17" spans="2:19">
      <c r="B17" s="789" t="s">
        <v>1099</v>
      </c>
      <c r="C17" s="790">
        <v>0.05</v>
      </c>
      <c r="O17" s="789" t="s">
        <v>1120</v>
      </c>
      <c r="P17">
        <f>P18+I31</f>
        <v>1436.6299999999999</v>
      </c>
    </row>
    <row r="18" spans="2:19">
      <c r="B18" s="789" t="s">
        <v>1098</v>
      </c>
      <c r="C18" s="789" t="s">
        <v>1100</v>
      </c>
      <c r="D18" s="789" t="s">
        <v>1101</v>
      </c>
      <c r="E18" s="789" t="s">
        <v>1104</v>
      </c>
      <c r="O18" s="789" t="s">
        <v>1116</v>
      </c>
      <c r="P18">
        <f>P20-91.45</f>
        <v>1324.05</v>
      </c>
      <c r="Q18" s="789" t="s">
        <v>1041</v>
      </c>
    </row>
    <row r="19" spans="2:19">
      <c r="B19" s="40">
        <v>0</v>
      </c>
      <c r="C19" s="791">
        <f>C7</f>
        <v>1360.85</v>
      </c>
      <c r="D19" s="40">
        <f>C8</f>
        <v>4.9969130252874665</v>
      </c>
      <c r="E19" s="40">
        <f>C3/2</f>
        <v>15.54</v>
      </c>
      <c r="O19" s="789" t="s">
        <v>1114</v>
      </c>
      <c r="P19">
        <v>1154.45</v>
      </c>
      <c r="Q19" s="789" t="s">
        <v>1041</v>
      </c>
    </row>
    <row r="20" spans="2:19">
      <c r="B20" s="40">
        <f>C17</f>
        <v>0.05</v>
      </c>
      <c r="C20" s="791">
        <f>$C$7/(1+(($C$12-1)/2)*B20^2)</f>
        <v>1360.6237962938662</v>
      </c>
      <c r="D20" s="791">
        <f>$C$8/(1+(($C$12-1)/2)*B20^2)^($C$12/($C$12-1))</f>
        <v>4.9898417435326543</v>
      </c>
      <c r="E20" s="40">
        <f>IF(B20&gt;1,(B20*$C$15+$C$4)/2,(B20*$C$14+$C$3)/2)</f>
        <v>15.017286558700343</v>
      </c>
      <c r="O20" s="789" t="s">
        <v>1115</v>
      </c>
      <c r="P20">
        <v>1415.5</v>
      </c>
      <c r="Q20" s="789" t="s">
        <v>1041</v>
      </c>
      <c r="S20" s="415"/>
    </row>
    <row r="21" spans="2:19">
      <c r="B21" s="40">
        <f t="shared" ref="B21:B45" si="0">B20+$B$20</f>
        <v>0.1</v>
      </c>
      <c r="C21" s="791">
        <f t="shared" ref="C21:C72" si="1">$C$7/(1+(($C$12-1)/2)*B21^2)</f>
        <v>1359.945636151959</v>
      </c>
      <c r="D21" s="791">
        <f t="shared" ref="D21:D71" si="2">$C$8/(1+(($C$12-1)/2)*B21^2)^($C$12/($C$12-1))</f>
        <v>4.9686948977733341</v>
      </c>
      <c r="E21" s="40">
        <f t="shared" ref="E21:E39" si="3">IF(B21&gt;1,(B21*$C$15+$C$4)/2,(B21*$C$14+$C$3)/2)</f>
        <v>14.494573117400687</v>
      </c>
      <c r="N21" s="789"/>
    </row>
    <row r="22" spans="2:19">
      <c r="B22" s="40">
        <f t="shared" si="0"/>
        <v>0.15000000000000002</v>
      </c>
      <c r="C22" s="791">
        <f t="shared" si="1"/>
        <v>1358.8168702578766</v>
      </c>
      <c r="D22" s="791">
        <f t="shared" si="2"/>
        <v>4.9336723192946845</v>
      </c>
      <c r="E22" s="40">
        <f t="shared" si="3"/>
        <v>13.971859676101031</v>
      </c>
      <c r="F22" s="789"/>
    </row>
    <row r="23" spans="2:19">
      <c r="B23" s="40">
        <f t="shared" si="0"/>
        <v>0.2</v>
      </c>
      <c r="C23" s="791">
        <f t="shared" si="1"/>
        <v>1357.2397422855204</v>
      </c>
      <c r="D23" s="791">
        <f t="shared" si="2"/>
        <v>4.8851032005846831</v>
      </c>
      <c r="E23" s="40">
        <f t="shared" si="3"/>
        <v>13.449146234801375</v>
      </c>
      <c r="G23" s="789" t="s">
        <v>1109</v>
      </c>
      <c r="H23">
        <v>7.66</v>
      </c>
    </row>
    <row r="24" spans="2:19">
      <c r="B24" s="40">
        <f t="shared" si="0"/>
        <v>0.25</v>
      </c>
      <c r="C24" s="791">
        <f t="shared" si="1"/>
        <v>1355.2173777736282</v>
      </c>
      <c r="D24" s="791">
        <f t="shared" si="2"/>
        <v>4.8234404135936071</v>
      </c>
      <c r="E24" s="40">
        <f t="shared" si="3"/>
        <v>12.926432793501721</v>
      </c>
      <c r="G24" s="789" t="s">
        <v>1107</v>
      </c>
      <c r="H24" s="789" t="s">
        <v>1110</v>
      </c>
      <c r="I24" s="789" t="s">
        <v>1119</v>
      </c>
      <c r="J24" s="789" t="s">
        <v>1124</v>
      </c>
      <c r="K24" s="789" t="s">
        <v>1117</v>
      </c>
      <c r="L24" s="789" t="s">
        <v>1108</v>
      </c>
      <c r="M24" s="789" t="s">
        <v>1118</v>
      </c>
      <c r="N24" s="789" t="s">
        <v>1111</v>
      </c>
    </row>
    <row r="25" spans="2:19">
      <c r="B25" s="40">
        <f t="shared" si="0"/>
        <v>0.3</v>
      </c>
      <c r="C25" s="791">
        <f t="shared" si="1"/>
        <v>1352.7537686943642</v>
      </c>
      <c r="D25" s="791">
        <f t="shared" si="2"/>
        <v>4.7492527666725168</v>
      </c>
      <c r="E25" s="40">
        <f t="shared" si="3"/>
        <v>12.403719352202065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91">
        <f t="shared" si="1"/>
        <v>1349.853753857637</v>
      </c>
      <c r="D26" s="791">
        <f t="shared" si="2"/>
        <v>4.663215402189774</v>
      </c>
      <c r="E26" s="40">
        <f t="shared" si="3"/>
        <v>11.88100591090241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91">
        <f t="shared" si="1"/>
        <v>1346.5229953296921</v>
      </c>
      <c r="D27" s="791">
        <f t="shared" si="2"/>
        <v>4.5660985816556741</v>
      </c>
      <c r="E27" s="40">
        <f t="shared" si="3"/>
        <v>11.358292469602755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91">
        <f t="shared" si="1"/>
        <v>1342.7679510787852</v>
      </c>
      <c r="D28" s="791">
        <f t="shared" si="2"/>
        <v>4.4587551412148114</v>
      </c>
      <c r="E28" s="40">
        <f t="shared" si="3"/>
        <v>10.835579028303098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91">
        <f t="shared" si="1"/>
        <v>1338.595844091971</v>
      </c>
      <c r="D29" s="791">
        <f t="shared" si="2"/>
        <v>4.3421069265304908</v>
      </c>
      <c r="E29" s="40">
        <f t="shared" si="3"/>
        <v>10.312865587003444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91">
        <f t="shared" si="1"/>
        <v>1334.0146282347721</v>
      </c>
      <c r="D30" s="791">
        <f t="shared" si="2"/>
        <v>4.2171305317683139</v>
      </c>
      <c r="E30" s="40">
        <f t="shared" si="3"/>
        <v>9.7901521457037877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91">
        <f t="shared" si="1"/>
        <v>1329.0329511494813</v>
      </c>
      <c r="D31" s="791">
        <f t="shared" si="2"/>
        <v>4.0848426724349842</v>
      </c>
      <c r="E31" s="40">
        <f t="shared" si="3"/>
        <v>9.2674387044041318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91">
        <f t="shared" si="1"/>
        <v>1323.6601145077614</v>
      </c>
      <c r="D32" s="791">
        <f t="shared" si="2"/>
        <v>3.9462855165363617</v>
      </c>
      <c r="E32" s="40">
        <f t="shared" si="3"/>
        <v>8.7447252631044758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91">
        <f t="shared" si="1"/>
        <v>1317.9060319489436</v>
      </c>
      <c r="D33" s="791">
        <f t="shared" si="2"/>
        <v>3.802512283594834</v>
      </c>
      <c r="E33" s="40">
        <f t="shared" si="3"/>
        <v>8.2220118218048199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91">
        <f t="shared" si="1"/>
        <v>1311.7811850468413</v>
      </c>
      <c r="D34" s="791">
        <f t="shared" si="2"/>
        <v>3.6545733975722929</v>
      </c>
      <c r="E34" s="40">
        <f t="shared" si="3"/>
        <v>7.6992983805051631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91">
        <f t="shared" si="1"/>
        <v>1305.2965776550031</v>
      </c>
      <c r="D35" s="791">
        <f t="shared" si="2"/>
        <v>3.503503449030573</v>
      </c>
      <c r="E35" s="40">
        <f t="shared" si="3"/>
        <v>7.1765849392055063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91">
        <f t="shared" si="1"/>
        <v>1298.4636889831911</v>
      </c>
      <c r="D36" s="791">
        <f t="shared" si="2"/>
        <v>3.3503091854781775</v>
      </c>
      <c r="E36" s="40">
        <f t="shared" si="3"/>
        <v>6.6538714979058504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91">
        <f t="shared" si="1"/>
        <v>1291.2944257566196</v>
      </c>
      <c r="D37" s="791">
        <f t="shared" si="2"/>
        <v>3.1959587084685976</v>
      </c>
      <c r="E37" s="40">
        <f t="shared" si="3"/>
        <v>6.1311580566061945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91">
        <f t="shared" si="1"/>
        <v>1283.8010738042929</v>
      </c>
      <c r="D38" s="791">
        <f t="shared" si="2"/>
        <v>3.0413720133324511</v>
      </c>
      <c r="E38" s="40">
        <f t="shared" si="3"/>
        <v>5.6084446153065386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91">
        <f t="shared" si="1"/>
        <v>1275.9962494139709</v>
      </c>
      <c r="D39" s="791">
        <f t="shared" si="2"/>
        <v>2.8874129640955677</v>
      </c>
      <c r="E39" s="40">
        <f t="shared" si="3"/>
        <v>5.0857311740068845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91">
        <f t="shared" si="1"/>
        <v>1267.892850779069</v>
      </c>
      <c r="D40" s="791">
        <f t="shared" si="2"/>
        <v>2.7348827536911204</v>
      </c>
      <c r="E40" s="40">
        <f>IF(B40&gt;1,(B40*$C$15+$E$15)/2,(B40*$C$14+$C$3)/2)</f>
        <v>5.2640207460153459</v>
      </c>
      <c r="F40">
        <f>(B40*$C$15+$E$15)</f>
        <v>10.528041492030692</v>
      </c>
    </row>
    <row r="41" spans="2:14">
      <c r="B41" s="40">
        <f t="shared" si="0"/>
        <v>1.1000000000000003</v>
      </c>
      <c r="C41" s="791">
        <f t="shared" si="1"/>
        <v>1259.5040098476118</v>
      </c>
      <c r="D41" s="791">
        <f t="shared" si="2"/>
        <v>2.5845148593748575</v>
      </c>
      <c r="E41" s="40">
        <f t="shared" ref="E41:E72" si="8">IF(B41&gt;1,(B41*$C$15+$E$15)/2,(B41*$C$14+$C$3)/2)</f>
        <v>5.4423103180238055</v>
      </c>
      <c r="F41">
        <f t="shared" ref="F41:F72" si="9">(B41*$C$15+$E$15)</f>
        <v>10.884620636047611</v>
      </c>
    </row>
    <row r="42" spans="2:14">
      <c r="B42" s="40">
        <f t="shared" si="0"/>
        <v>1.1500000000000004</v>
      </c>
      <c r="C42" s="791">
        <f t="shared" si="1"/>
        <v>1250.8430448654974</v>
      </c>
      <c r="D42" s="791">
        <f t="shared" si="2"/>
        <v>2.4369714664371047</v>
      </c>
      <c r="E42" s="40">
        <f t="shared" si="8"/>
        <v>5.6205998900322651</v>
      </c>
      <c r="F42">
        <f t="shared" si="9"/>
        <v>11.24119978006453</v>
      </c>
    </row>
    <row r="43" spans="2:14">
      <c r="B43" s="40">
        <f t="shared" si="0"/>
        <v>1.2000000000000004</v>
      </c>
      <c r="C43" s="791">
        <f t="shared" si="1"/>
        <v>1241.9234138862523</v>
      </c>
      <c r="D43" s="791">
        <f t="shared" si="2"/>
        <v>2.2928413007673574</v>
      </c>
      <c r="E43" s="40">
        <f t="shared" si="8"/>
        <v>5.7988894620407248</v>
      </c>
      <c r="F43">
        <f t="shared" si="9"/>
        <v>11.59777892408145</v>
      </c>
    </row>
    <row r="44" spans="2:14">
      <c r="B44" s="40">
        <f t="shared" si="0"/>
        <v>1.2500000000000004</v>
      </c>
      <c r="C44" s="791">
        <f t="shared" si="1"/>
        <v>1232.7586694975228</v>
      </c>
      <c r="D44" s="791">
        <f t="shared" si="2"/>
        <v>2.1526387832017622</v>
      </c>
      <c r="E44" s="40">
        <f t="shared" si="8"/>
        <v>5.9771790340491844</v>
      </c>
      <c r="F44">
        <f t="shared" si="9"/>
        <v>11.954358068098369</v>
      </c>
    </row>
    <row r="45" spans="2:14">
      <c r="B45" s="40">
        <f t="shared" si="0"/>
        <v>1.3000000000000005</v>
      </c>
      <c r="C45" s="791">
        <f t="shared" si="1"/>
        <v>1223.3624149912123</v>
      </c>
      <c r="D45" s="791">
        <f t="shared" si="2"/>
        <v>2.0168043962498037</v>
      </c>
      <c r="E45" s="40">
        <f t="shared" si="8"/>
        <v>6.1554686060576431</v>
      </c>
      <c r="F45">
        <f t="shared" si="9"/>
        <v>12.310937212115286</v>
      </c>
    </row>
    <row r="46" spans="2:14">
      <c r="B46" s="40">
        <f t="shared" ref="B46:B71" si="10">B45+$B$20</f>
        <v>1.3500000000000005</v>
      </c>
      <c r="C46" s="791">
        <f t="shared" si="1"/>
        <v>1213.7482621797922</v>
      </c>
      <c r="D46" s="791">
        <f t="shared" si="2"/>
        <v>1.8857061368903529</v>
      </c>
      <c r="E46" s="40">
        <f t="shared" si="8"/>
        <v>6.3337581780661028</v>
      </c>
      <c r="F46">
        <f t="shared" si="9"/>
        <v>12.667516356132206</v>
      </c>
    </row>
    <row r="47" spans="2:14">
      <c r="B47" s="40">
        <f t="shared" si="10"/>
        <v>1.4000000000000006</v>
      </c>
      <c r="C47" s="791">
        <f t="shared" si="1"/>
        <v>1203.9297910363252</v>
      </c>
      <c r="D47" s="791">
        <f t="shared" si="2"/>
        <v>1.7596419175677802</v>
      </c>
      <c r="E47" s="40">
        <f t="shared" si="8"/>
        <v>6.5120477500745624</v>
      </c>
      <c r="F47">
        <f t="shared" si="9"/>
        <v>13.024095500149125</v>
      </c>
    </row>
    <row r="48" spans="2:14">
      <c r="B48" s="40">
        <f t="shared" si="10"/>
        <v>1.4500000000000006</v>
      </c>
      <c r="C48" s="791">
        <f t="shared" si="1"/>
        <v>1193.9205113104852</v>
      </c>
      <c r="D48" s="791">
        <f t="shared" si="2"/>
        <v>1.6388427710371949</v>
      </c>
      <c r="E48" s="40">
        <f t="shared" si="8"/>
        <v>6.6903373220830211</v>
      </c>
      <c r="F48">
        <f t="shared" si="9"/>
        <v>13.380674644166042</v>
      </c>
    </row>
    <row r="49" spans="2:6">
      <c r="B49" s="40">
        <f t="shared" si="10"/>
        <v>1.5000000000000007</v>
      </c>
      <c r="C49" s="791">
        <f t="shared" si="1"/>
        <v>1183.7338262476892</v>
      </c>
      <c r="D49" s="791">
        <f t="shared" si="2"/>
        <v>1.5234767128843894</v>
      </c>
      <c r="E49" s="40">
        <f t="shared" si="8"/>
        <v>6.8686268940914808</v>
      </c>
      <c r="F49">
        <f t="shared" si="9"/>
        <v>13.737253788182962</v>
      </c>
    </row>
    <row r="50" spans="2:6">
      <c r="B50" s="40">
        <f t="shared" si="10"/>
        <v>1.5500000000000007</v>
      </c>
      <c r="C50" s="791">
        <f t="shared" si="1"/>
        <v>1173.382998513709</v>
      </c>
      <c r="D50" s="791">
        <f t="shared" si="2"/>
        <v>1.4136531178477463</v>
      </c>
      <c r="E50" s="40">
        <f t="shared" si="8"/>
        <v>7.0469164660999404</v>
      </c>
      <c r="F50">
        <f t="shared" si="9"/>
        <v>14.093832932199881</v>
      </c>
    </row>
    <row r="51" spans="2:6">
      <c r="B51" s="40">
        <f t="shared" si="10"/>
        <v>1.6000000000000008</v>
      </c>
      <c r="C51" s="791">
        <f t="shared" si="1"/>
        <v>1162.8811184030624</v>
      </c>
      <c r="D51" s="791">
        <f t="shared" si="2"/>
        <v>1.3094274718873875</v>
      </c>
      <c r="E51" s="40">
        <f t="shared" si="8"/>
        <v>7.2252060381084</v>
      </c>
      <c r="F51">
        <f t="shared" si="9"/>
        <v>14.4504120762168</v>
      </c>
    </row>
    <row r="52" spans="2:6">
      <c r="B52" s="40">
        <f t="shared" si="10"/>
        <v>1.6500000000000008</v>
      </c>
      <c r="C52" s="791">
        <f t="shared" si="1"/>
        <v>1152.2410743863754</v>
      </c>
      <c r="D52" s="791">
        <f t="shared" si="2"/>
        <v>1.2108063706323227</v>
      </c>
      <c r="E52" s="40">
        <f t="shared" si="8"/>
        <v>7.4034956101168587</v>
      </c>
      <c r="F52">
        <f t="shared" si="9"/>
        <v>14.806991220233717</v>
      </c>
    </row>
    <row r="53" spans="2:6">
      <c r="B53" s="40">
        <f t="shared" si="10"/>
        <v>1.7000000000000008</v>
      </c>
      <c r="C53" s="791">
        <f t="shared" si="1"/>
        <v>1141.4755260299362</v>
      </c>
      <c r="D53" s="791">
        <f t="shared" si="2"/>
        <v>1.1177526457323801</v>
      </c>
      <c r="E53" s="40">
        <f t="shared" si="8"/>
        <v>7.5817851821253184</v>
      </c>
      <c r="F53">
        <f t="shared" si="9"/>
        <v>15.163570364250637</v>
      </c>
    </row>
    <row r="54" spans="2:6">
      <c r="B54" s="40">
        <f t="shared" si="10"/>
        <v>1.7500000000000009</v>
      </c>
      <c r="C54" s="791">
        <f t="shared" si="1"/>
        <v>1130.5968793000491</v>
      </c>
      <c r="D54" s="791">
        <f t="shared" si="2"/>
        <v>1.0301905131102493</v>
      </c>
      <c r="E54" s="40">
        <f t="shared" si="8"/>
        <v>7.760074754133778</v>
      </c>
      <c r="F54">
        <f t="shared" si="9"/>
        <v>15.520149508267556</v>
      </c>
    </row>
    <row r="55" spans="2:6">
      <c r="B55" s="40">
        <f t="shared" si="10"/>
        <v>1.8000000000000009</v>
      </c>
      <c r="C55" s="791">
        <f t="shared" si="1"/>
        <v>1119.6172642456352</v>
      </c>
      <c r="D55" s="791">
        <f t="shared" si="2"/>
        <v>0.94801065055331479</v>
      </c>
      <c r="E55" s="40">
        <f t="shared" si="8"/>
        <v>7.9383643261422376</v>
      </c>
      <c r="F55">
        <f t="shared" si="9"/>
        <v>15.876728652284475</v>
      </c>
    </row>
    <row r="56" spans="2:6">
      <c r="B56" s="40">
        <f t="shared" si="10"/>
        <v>1.850000000000001</v>
      </c>
      <c r="C56" s="791">
        <f t="shared" si="1"/>
        <v>1108.5485150349716</v>
      </c>
      <c r="D56" s="791">
        <f t="shared" si="2"/>
        <v>0.87107512596649694</v>
      </c>
      <c r="E56" s="40">
        <f t="shared" si="8"/>
        <v>8.1166538981506964</v>
      </c>
      <c r="F56">
        <f t="shared" si="9"/>
        <v>16.233307796301393</v>
      </c>
    </row>
    <row r="57" spans="2:6">
      <c r="B57" s="40">
        <f t="shared" si="10"/>
        <v>1.900000000000001</v>
      </c>
      <c r="C57" s="791">
        <f t="shared" si="1"/>
        <v>1097.4021523065321</v>
      </c>
      <c r="D57" s="791">
        <f t="shared" si="2"/>
        <v>0.79922211145618871</v>
      </c>
      <c r="E57" s="40">
        <f t="shared" si="8"/>
        <v>8.294943470159156</v>
      </c>
      <c r="F57">
        <f t="shared" si="9"/>
        <v>16.589886940318312</v>
      </c>
    </row>
    <row r="58" spans="2:6">
      <c r="B58" s="40">
        <f t="shared" si="10"/>
        <v>1.9500000000000011</v>
      </c>
      <c r="C58" s="791">
        <f t="shared" si="1"/>
        <v>1086.1893677796809</v>
      </c>
      <c r="D58" s="791">
        <f t="shared" si="2"/>
        <v>0.73227033183786583</v>
      </c>
      <c r="E58" s="40">
        <f t="shared" si="8"/>
        <v>8.4732330421676156</v>
      </c>
      <c r="F58">
        <f t="shared" si="9"/>
        <v>16.946466084335231</v>
      </c>
    </row>
    <row r="59" spans="2:6">
      <c r="B59" s="40">
        <f t="shared" si="10"/>
        <v>2.0000000000000009</v>
      </c>
      <c r="C59" s="791">
        <f t="shared" si="1"/>
        <v>1074.9210110584515</v>
      </c>
      <c r="D59" s="791">
        <f t="shared" si="2"/>
        <v>0.67002320883983968</v>
      </c>
      <c r="E59" s="40">
        <f t="shared" si="8"/>
        <v>8.6515226141760735</v>
      </c>
      <c r="F59">
        <f t="shared" si="9"/>
        <v>17.303045228352147</v>
      </c>
    </row>
    <row r="60" spans="2:6">
      <c r="B60" s="40">
        <f t="shared" si="10"/>
        <v>2.0500000000000007</v>
      </c>
      <c r="C60" s="791">
        <f t="shared" si="1"/>
        <v>1063.6075785508212</v>
      </c>
      <c r="D60" s="791">
        <f t="shared" si="2"/>
        <v>0.61227267397295071</v>
      </c>
      <c r="E60" s="40">
        <f t="shared" si="8"/>
        <v>8.8298121861845331</v>
      </c>
      <c r="F60">
        <f t="shared" si="9"/>
        <v>17.659624372369066</v>
      </c>
    </row>
    <row r="61" spans="2:6">
      <c r="B61" s="40">
        <f t="shared" si="10"/>
        <v>2.1000000000000005</v>
      </c>
      <c r="C61" s="791">
        <f t="shared" si="1"/>
        <v>1052.2592044167282</v>
      </c>
      <c r="D61" s="791">
        <f t="shared" si="2"/>
        <v>0.55880263358266757</v>
      </c>
      <c r="E61" s="40">
        <f t="shared" si="8"/>
        <v>9.008101758192991</v>
      </c>
      <c r="F61">
        <f t="shared" si="9"/>
        <v>18.016203516385982</v>
      </c>
    </row>
    <row r="62" spans="2:6">
      <c r="B62" s="40">
        <f t="shared" si="10"/>
        <v>2.1500000000000004</v>
      </c>
      <c r="C62" s="791">
        <f t="shared" si="1"/>
        <v>1040.8856534505128</v>
      </c>
      <c r="D62" s="791">
        <f t="shared" si="2"/>
        <v>0.50939207889300142</v>
      </c>
      <c r="E62" s="40">
        <f t="shared" si="8"/>
        <v>9.1863913302014488</v>
      </c>
      <c r="F62">
        <f t="shared" si="9"/>
        <v>18.372782660402898</v>
      </c>
    </row>
    <row r="63" spans="2:6">
      <c r="B63" s="40">
        <f t="shared" si="10"/>
        <v>2.2000000000000002</v>
      </c>
      <c r="C63" s="791">
        <f t="shared" si="1"/>
        <v>1029.4963157974369</v>
      </c>
      <c r="D63" s="791">
        <f t="shared" si="2"/>
        <v>0.4638178418452486</v>
      </c>
      <c r="E63" s="40">
        <f t="shared" si="8"/>
        <v>9.3646809022099085</v>
      </c>
      <c r="F63">
        <f t="shared" si="9"/>
        <v>18.729361804419817</v>
      </c>
    </row>
    <row r="64" spans="2:6">
      <c r="B64" s="40">
        <f t="shared" si="10"/>
        <v>2.25</v>
      </c>
      <c r="C64" s="791">
        <f t="shared" si="1"/>
        <v>1018.1002033993408</v>
      </c>
      <c r="D64" s="791">
        <f t="shared" si="2"/>
        <v>0.4218570042312933</v>
      </c>
      <c r="E64" s="40">
        <f t="shared" si="8"/>
        <v>9.5429704742183681</v>
      </c>
      <c r="F64">
        <f t="shared" si="9"/>
        <v>19.085940948436736</v>
      </c>
    </row>
    <row r="65" spans="2:6">
      <c r="B65" s="40">
        <f t="shared" si="10"/>
        <v>2.2999999999999998</v>
      </c>
      <c r="C65" s="791">
        <f t="shared" si="1"/>
        <v>1006.705948061267</v>
      </c>
      <c r="D65" s="791">
        <f t="shared" si="2"/>
        <v>0.383288973063244</v>
      </c>
      <c r="E65" s="40">
        <f t="shared" si="8"/>
        <v>9.7212600462268242</v>
      </c>
      <c r="F65">
        <f t="shared" si="9"/>
        <v>19.442520092453648</v>
      </c>
    </row>
    <row r="66" spans="2:6">
      <c r="B66" s="40">
        <f t="shared" si="10"/>
        <v>2.3499999999999996</v>
      </c>
      <c r="C66" s="791">
        <f t="shared" si="1"/>
        <v>995.32180102889288</v>
      </c>
      <c r="D66" s="791">
        <f t="shared" si="2"/>
        <v>0.34789723938097861</v>
      </c>
      <c r="E66" s="40">
        <f t="shared" si="8"/>
        <v>9.8995496182352838</v>
      </c>
      <c r="F66">
        <f t="shared" si="9"/>
        <v>19.799099236470568</v>
      </c>
    </row>
    <row r="67" spans="2:6">
      <c r="B67" s="40">
        <f t="shared" si="10"/>
        <v>2.3999999999999995</v>
      </c>
      <c r="C67" s="791">
        <f t="shared" si="1"/>
        <v>983.95563396575665</v>
      </c>
      <c r="D67" s="791">
        <f t="shared" si="2"/>
        <v>0.31547084087168192</v>
      </c>
      <c r="E67" s="40">
        <f t="shared" si="8"/>
        <v>10.077839190243743</v>
      </c>
      <c r="F67">
        <f t="shared" si="9"/>
        <v>20.155678380487487</v>
      </c>
    </row>
    <row r="68" spans="2:6">
      <c r="B68" s="40">
        <f>B67+$B$20</f>
        <v>2.4499999999999993</v>
      </c>
      <c r="C68" s="791">
        <f t="shared" si="1"/>
        <v>972.61494121945839</v>
      </c>
      <c r="D68" s="791">
        <f t="shared" si="2"/>
        <v>0.28580555087035225</v>
      </c>
      <c r="E68" s="40">
        <f t="shared" si="8"/>
        <v>10.256128762252203</v>
      </c>
      <c r="F68">
        <f t="shared" si="9"/>
        <v>20.512257524504406</v>
      </c>
    </row>
    <row r="69" spans="2:6">
      <c r="B69" s="40">
        <f t="shared" si="10"/>
        <v>2.4999999999999991</v>
      </c>
      <c r="C69" s="791">
        <f t="shared" si="1"/>
        <v>961.30684326710832</v>
      </c>
      <c r="D69" s="791">
        <f t="shared" si="2"/>
        <v>0.25870481764546588</v>
      </c>
      <c r="E69" s="40">
        <f t="shared" si="8"/>
        <v>10.434418334260659</v>
      </c>
      <c r="F69">
        <f t="shared" si="9"/>
        <v>20.868836668521318</v>
      </c>
    </row>
    <row r="70" spans="2:6">
      <c r="B70" s="40">
        <f t="shared" si="10"/>
        <v>2.5499999999999989</v>
      </c>
      <c r="C70" s="791">
        <f t="shared" si="1"/>
        <v>950.03809123221004</v>
      </c>
      <c r="D70" s="791">
        <f t="shared" si="2"/>
        <v>0.23398047847022288</v>
      </c>
      <c r="E70" s="40">
        <f t="shared" si="8"/>
        <v>10.612707906269119</v>
      </c>
      <c r="F70">
        <f t="shared" si="9"/>
        <v>21.225415812538238</v>
      </c>
    </row>
    <row r="71" spans="2:6">
      <c r="B71" s="40">
        <f t="shared" si="10"/>
        <v>2.5999999999999988</v>
      </c>
      <c r="C71" s="791">
        <f t="shared" si="1"/>
        <v>938.81507236778589</v>
      </c>
      <c r="D71" s="791">
        <f t="shared" si="2"/>
        <v>0.21145327295611352</v>
      </c>
      <c r="E71" s="40">
        <f t="shared" si="8"/>
        <v>10.790997478277578</v>
      </c>
      <c r="F71">
        <f t="shared" si="9"/>
        <v>21.581994956555157</v>
      </c>
    </row>
    <row r="72" spans="2:6">
      <c r="B72" s="40">
        <f>B71+$B$20</f>
        <v>2.6499999999999986</v>
      </c>
      <c r="C72" s="791">
        <f t="shared" si="1"/>
        <v>927.64381640375723</v>
      </c>
      <c r="D72" s="791">
        <f>$C$8/(1+(($C$12-1)/2)*B72^2)^($C$12/($C$12-1))</f>
        <v>0.19095317959558253</v>
      </c>
      <c r="E72" s="40">
        <f t="shared" si="8"/>
        <v>10.969287050286034</v>
      </c>
      <c r="F72">
        <f t="shared" si="9"/>
        <v>21.938574100572069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2" tint="-0.249977111117893"/>
  </sheetPr>
  <dimension ref="B2:M73"/>
  <sheetViews>
    <sheetView topLeftCell="A19" zoomScale="101" zoomScaleNormal="115" workbookViewId="0">
      <selection activeCell="C38" sqref="C38"/>
    </sheetView>
  </sheetViews>
  <sheetFormatPr defaultColWidth="11.453125" defaultRowHeight="12.5"/>
  <cols>
    <col min="3" max="5" width="12" bestFit="1" customWidth="1"/>
    <col min="6" max="6" width="12.81640625" customWidth="1"/>
    <col min="9" max="9" width="17.453125" customWidth="1"/>
  </cols>
  <sheetData>
    <row r="2" spans="2:9" ht="13">
      <c r="B2" s="720" t="s">
        <v>1128</v>
      </c>
      <c r="F2" t="s">
        <v>1174</v>
      </c>
      <c r="I2" t="s">
        <v>1182</v>
      </c>
    </row>
    <row r="3" spans="2:9">
      <c r="F3" t="s">
        <v>1181</v>
      </c>
      <c r="I3" t="s">
        <v>1183</v>
      </c>
    </row>
    <row r="4" spans="2:9">
      <c r="B4" s="789" t="s">
        <v>1129</v>
      </c>
      <c r="I4" t="s">
        <v>1184</v>
      </c>
    </row>
    <row r="5" spans="2:9">
      <c r="B5" s="789" t="s">
        <v>1130</v>
      </c>
      <c r="H5" t="s">
        <v>1186</v>
      </c>
      <c r="I5" t="s">
        <v>1185</v>
      </c>
    </row>
    <row r="6" spans="2:9">
      <c r="B6" s="789" t="s">
        <v>1131</v>
      </c>
      <c r="C6">
        <f>pmax*((PI()*('First iteration &amp; Mechanical'!M60)^2)/4)</f>
        <v>4829.5964216546363</v>
      </c>
      <c r="D6" s="789" t="s">
        <v>1132</v>
      </c>
      <c r="H6" t="s">
        <v>1188</v>
      </c>
      <c r="I6" t="s">
        <v>1187</v>
      </c>
    </row>
    <row r="7" spans="2:9">
      <c r="B7" s="789" t="s">
        <v>1131</v>
      </c>
      <c r="C7">
        <f>pmax*((PI()*('First iteration &amp; Mechanical'!P60)^2)/4)</f>
        <v>3790.9991926570601</v>
      </c>
      <c r="D7" s="789" t="s">
        <v>1133</v>
      </c>
      <c r="H7" t="s">
        <v>1190</v>
      </c>
      <c r="I7" t="s">
        <v>1189</v>
      </c>
    </row>
    <row r="8" spans="2:9">
      <c r="F8" s="789"/>
    </row>
    <row r="9" spans="2:9">
      <c r="B9" s="789" t="s">
        <v>1134</v>
      </c>
    </row>
    <row r="10" spans="2:9">
      <c r="B10" s="789" t="s">
        <v>1135</v>
      </c>
      <c r="C10">
        <f>fmax</f>
        <v>495.59239714220945</v>
      </c>
    </row>
    <row r="12" spans="2:9">
      <c r="B12" s="789" t="s">
        <v>1136</v>
      </c>
    </row>
    <row r="13" spans="2:9">
      <c r="B13" s="789" t="s">
        <v>1137</v>
      </c>
      <c r="C13">
        <v>1.5</v>
      </c>
    </row>
    <row r="15" spans="2:9">
      <c r="B15" s="789" t="s">
        <v>1138</v>
      </c>
      <c r="G15">
        <f>C37</f>
        <v>4</v>
      </c>
    </row>
    <row r="16" spans="2:9">
      <c r="B16" s="789" t="s">
        <v>1139</v>
      </c>
      <c r="D16" s="789" t="str">
        <f>"M" &amp;C17</f>
        <v>M4</v>
      </c>
    </row>
    <row r="17" spans="2:13">
      <c r="B17" s="789" t="s">
        <v>1156</v>
      </c>
      <c r="C17">
        <v>4</v>
      </c>
      <c r="D17" s="789" t="s">
        <v>2</v>
      </c>
    </row>
    <row r="18" spans="2:13">
      <c r="B18" s="789" t="s">
        <v>1160</v>
      </c>
      <c r="D18" s="789" t="str">
        <f>'First iteration &amp; Mechanical'!L57</f>
        <v>ASTM A53</v>
      </c>
    </row>
    <row r="19" spans="2:13">
      <c r="B19" s="789" t="s">
        <v>841</v>
      </c>
      <c r="C19">
        <f>'First iteration &amp; Mechanical'!M65</f>
        <v>240</v>
      </c>
      <c r="D19" s="789" t="s">
        <v>87</v>
      </c>
    </row>
    <row r="20" spans="2:13">
      <c r="B20" s="789" t="s">
        <v>842</v>
      </c>
      <c r="C20">
        <f>'First iteration &amp; Mechanical'!M66</f>
        <v>415</v>
      </c>
      <c r="D20" s="789" t="s">
        <v>87</v>
      </c>
    </row>
    <row r="21" spans="2:13">
      <c r="B21" s="789" t="s">
        <v>67</v>
      </c>
      <c r="C21">
        <f>'First iteration &amp; Mechanical'!M67</f>
        <v>200000</v>
      </c>
      <c r="D21" s="789" t="s">
        <v>87</v>
      </c>
    </row>
    <row r="22" spans="2:13" ht="13">
      <c r="B22" s="204" t="s">
        <v>1060</v>
      </c>
      <c r="C22">
        <f>'First iteration &amp; Mechanical'!M68</f>
        <v>0.28999999999999998</v>
      </c>
      <c r="D22" s="789" t="s">
        <v>64</v>
      </c>
    </row>
    <row r="23" spans="2:13" ht="13">
      <c r="B23" s="789" t="s">
        <v>1159</v>
      </c>
      <c r="C23">
        <f>'First iteration &amp; Mechanical'!M61</f>
        <v>3.56</v>
      </c>
      <c r="D23" s="789" t="s">
        <v>2</v>
      </c>
      <c r="I23" s="789" t="s">
        <v>1226</v>
      </c>
    </row>
    <row r="24" spans="2:13">
      <c r="B24" s="789" t="s">
        <v>1140</v>
      </c>
      <c r="D24" s="789" t="str">
        <f>C25 &amp;"."&amp; C26</f>
        <v>10.9</v>
      </c>
      <c r="E24" s="789" t="s">
        <v>712</v>
      </c>
      <c r="F24" s="789" t="s">
        <v>1179</v>
      </c>
      <c r="G24" s="789" t="s">
        <v>1177</v>
      </c>
      <c r="I24" s="789" t="s">
        <v>1218</v>
      </c>
      <c r="J24">
        <v>8</v>
      </c>
    </row>
    <row r="25" spans="2:13">
      <c r="B25" s="789" t="s">
        <v>1175</v>
      </c>
      <c r="C25">
        <v>10</v>
      </c>
      <c r="D25" s="789"/>
      <c r="I25" s="789" t="s">
        <v>841</v>
      </c>
      <c r="J25">
        <v>130000</v>
      </c>
      <c r="K25" s="789" t="s">
        <v>189</v>
      </c>
      <c r="L25">
        <f>J25*(6.895/1000)</f>
        <v>896.34999999999991</v>
      </c>
      <c r="M25" s="789" t="s">
        <v>87</v>
      </c>
    </row>
    <row r="26" spans="2:13">
      <c r="B26" s="789" t="s">
        <v>1176</v>
      </c>
      <c r="C26">
        <v>9</v>
      </c>
      <c r="D26" s="789"/>
      <c r="I26" s="789" t="s">
        <v>842</v>
      </c>
      <c r="J26">
        <v>150000</v>
      </c>
      <c r="K26" s="789" t="s">
        <v>189</v>
      </c>
      <c r="L26">
        <f>J26*(6.895/1000)</f>
        <v>1034.2499999999998</v>
      </c>
      <c r="M26" s="789" t="s">
        <v>87</v>
      </c>
    </row>
    <row r="27" spans="2:13">
      <c r="B27" s="789" t="s">
        <v>841</v>
      </c>
      <c r="C27">
        <f>C28*0.9</f>
        <v>900</v>
      </c>
      <c r="D27" s="789" t="s">
        <v>87</v>
      </c>
      <c r="I27" s="789" t="s">
        <v>67</v>
      </c>
      <c r="K27" s="789" t="s">
        <v>843</v>
      </c>
      <c r="M27" s="789" t="s">
        <v>1219</v>
      </c>
    </row>
    <row r="28" spans="2:13">
      <c r="B28" s="789" t="s">
        <v>842</v>
      </c>
      <c r="C28">
        <f>C25*100</f>
        <v>1000</v>
      </c>
      <c r="D28" s="789" t="s">
        <v>87</v>
      </c>
      <c r="I28" s="789" t="s">
        <v>1060</v>
      </c>
      <c r="J28">
        <v>0.28999999999999998</v>
      </c>
    </row>
    <row r="29" spans="2:13">
      <c r="B29" s="789" t="s">
        <v>67</v>
      </c>
      <c r="C29">
        <v>200000</v>
      </c>
      <c r="D29" s="789" t="s">
        <v>87</v>
      </c>
      <c r="I29" s="789" t="s">
        <v>1141</v>
      </c>
      <c r="J29" s="789" t="s">
        <v>1178</v>
      </c>
    </row>
    <row r="30" spans="2:13" ht="13">
      <c r="B30" s="204" t="s">
        <v>1060</v>
      </c>
      <c r="C30">
        <v>0.28999999999999998</v>
      </c>
      <c r="D30" s="789" t="s">
        <v>64</v>
      </c>
      <c r="I30" s="789" t="s">
        <v>1142</v>
      </c>
      <c r="K30">
        <f>J62</f>
        <v>2.923838508883545</v>
      </c>
    </row>
    <row r="31" spans="2:13">
      <c r="B31" s="789" t="s">
        <v>1141</v>
      </c>
      <c r="C31" s="789" t="s">
        <v>1178</v>
      </c>
    </row>
    <row r="32" spans="2:13">
      <c r="B32" s="789" t="s">
        <v>1180</v>
      </c>
      <c r="C32" s="789">
        <v>0.5</v>
      </c>
      <c r="D32" s="789" t="s">
        <v>2</v>
      </c>
    </row>
    <row r="33" spans="2:7">
      <c r="B33" s="789" t="s">
        <v>1142</v>
      </c>
      <c r="D33">
        <f>Sf_shearFailureBolts</f>
        <v>2.827013303247325</v>
      </c>
    </row>
    <row r="34" spans="2:7">
      <c r="F34">
        <f>4.48+3.05</f>
        <v>7.53</v>
      </c>
    </row>
    <row r="35" spans="2:7" ht="13">
      <c r="B35" s="789" t="s">
        <v>1143</v>
      </c>
      <c r="F35">
        <f>18.51-F34</f>
        <v>10.98</v>
      </c>
      <c r="G35" s="789" t="s">
        <v>1227</v>
      </c>
    </row>
    <row r="36" spans="2:7">
      <c r="B36" s="789" t="s">
        <v>1146</v>
      </c>
      <c r="C36">
        <f>(C6*C13)/C37</f>
        <v>1811.0986581204886</v>
      </c>
      <c r="D36" s="789" t="s">
        <v>1132</v>
      </c>
    </row>
    <row r="37" spans="2:7">
      <c r="B37" s="789" t="s">
        <v>1144</v>
      </c>
      <c r="C37">
        <v>4</v>
      </c>
    </row>
    <row r="38" spans="2:7" ht="13">
      <c r="B38" s="789" t="s">
        <v>1145</v>
      </c>
    </row>
    <row r="39" spans="2:7">
      <c r="B39" s="789" t="s">
        <v>1146</v>
      </c>
      <c r="C39">
        <f>(C7*C13)/C40</f>
        <v>947.74979816426503</v>
      </c>
      <c r="D39" s="789" t="s">
        <v>1133</v>
      </c>
    </row>
    <row r="40" spans="2:7">
      <c r="B40" s="789" t="s">
        <v>1144</v>
      </c>
      <c r="C40">
        <v>6</v>
      </c>
    </row>
    <row r="42" spans="2:7">
      <c r="B42" s="415" t="s">
        <v>1147</v>
      </c>
    </row>
    <row r="43" spans="2:7">
      <c r="B43" s="789" t="s">
        <v>1148</v>
      </c>
    </row>
    <row r="44" spans="2:7">
      <c r="B44" t="s">
        <v>1149</v>
      </c>
    </row>
    <row r="45" spans="2:7">
      <c r="B45" s="789" t="s">
        <v>1150</v>
      </c>
    </row>
    <row r="46" spans="2:7">
      <c r="B46" s="789" t="s">
        <v>1151</v>
      </c>
    </row>
    <row r="47" spans="2:7">
      <c r="B47" s="789" t="s">
        <v>1152</v>
      </c>
    </row>
    <row r="48" spans="2:7">
      <c r="B48" s="789" t="s">
        <v>1153</v>
      </c>
    </row>
    <row r="50" spans="2:11">
      <c r="B50" s="789" t="s">
        <v>1161</v>
      </c>
    </row>
    <row r="51" spans="2:11">
      <c r="B51" s="789" t="s">
        <v>1146</v>
      </c>
      <c r="C51">
        <f>C52*C19*(C55-C54)*C23</f>
        <v>4743.9035846297129</v>
      </c>
    </row>
    <row r="52" spans="2:11">
      <c r="B52" s="789" t="s">
        <v>1154</v>
      </c>
      <c r="C52" s="10">
        <f>IF(C56&lt;0.3,(1-0.9+3*C53*C56),1)</f>
        <v>0.19051465957832908</v>
      </c>
    </row>
    <row r="53" spans="2:11">
      <c r="B53" s="789" t="s">
        <v>1155</v>
      </c>
      <c r="C53" s="793">
        <f>1/C37</f>
        <v>0.25</v>
      </c>
    </row>
    <row r="54" spans="2:11">
      <c r="B54" s="789" t="s">
        <v>1156</v>
      </c>
      <c r="C54" s="10">
        <f>C17</f>
        <v>4</v>
      </c>
      <c r="D54" s="789" t="s">
        <v>2</v>
      </c>
    </row>
    <row r="55" spans="2:11">
      <c r="B55" s="789" t="s">
        <v>1157</v>
      </c>
      <c r="C55" s="10">
        <f>(PI()*'First iteration &amp; Mechanical'!M59)/C37</f>
        <v>33.14380249537232</v>
      </c>
      <c r="D55" s="789" t="s">
        <v>2</v>
      </c>
    </row>
    <row r="56" spans="2:11">
      <c r="B56" s="789" t="s">
        <v>1158</v>
      </c>
      <c r="C56" s="10">
        <f>C54/C55</f>
        <v>0.12068621277110546</v>
      </c>
    </row>
    <row r="57" spans="2:11">
      <c r="B57" s="789" t="s">
        <v>1137</v>
      </c>
      <c r="C57">
        <f>C51/C36</f>
        <v>2.6193512779435295</v>
      </c>
    </row>
    <row r="59" spans="2:11">
      <c r="B59" s="789" t="s">
        <v>1153</v>
      </c>
      <c r="I59" s="789" t="s">
        <v>1220</v>
      </c>
    </row>
    <row r="60" spans="2:11">
      <c r="B60" s="789" t="s">
        <v>1146</v>
      </c>
      <c r="C60">
        <f>0.32*C28*C17^2</f>
        <v>5120</v>
      </c>
      <c r="I60" s="789" t="s">
        <v>1146</v>
      </c>
      <c r="J60">
        <f>0.32*L26*C17^2</f>
        <v>5295.3599999999988</v>
      </c>
    </row>
    <row r="61" spans="2:11" ht="13">
      <c r="B61" s="789" t="s">
        <v>1137</v>
      </c>
      <c r="C61">
        <f>C60/C36</f>
        <v>2.827013303247325</v>
      </c>
      <c r="D61" s="720" t="s">
        <v>1165</v>
      </c>
      <c r="I61" s="789" t="s">
        <v>1222</v>
      </c>
      <c r="J61">
        <f>0.32*L25*C17^2</f>
        <v>4589.3119999999999</v>
      </c>
    </row>
    <row r="62" spans="2:11" ht="13">
      <c r="I62" s="789" t="s">
        <v>1137</v>
      </c>
      <c r="J62">
        <f>J60/C36</f>
        <v>2.923838508883545</v>
      </c>
      <c r="K62" s="720" t="s">
        <v>1165</v>
      </c>
    </row>
    <row r="63" spans="2:11">
      <c r="B63" s="789" t="s">
        <v>1162</v>
      </c>
      <c r="I63" s="789" t="s">
        <v>1221</v>
      </c>
      <c r="J63">
        <f>J61/C36</f>
        <v>2.5339933743657395</v>
      </c>
    </row>
    <row r="64" spans="2:11">
      <c r="B64" s="789" t="s">
        <v>1146</v>
      </c>
      <c r="C64" s="10">
        <f>MAX(C60,C51)</f>
        <v>5120</v>
      </c>
      <c r="D64" s="789" t="s">
        <v>1215</v>
      </c>
    </row>
    <row r="65" spans="2:4">
      <c r="B65" s="789" t="s">
        <v>1164</v>
      </c>
      <c r="C65" s="10">
        <f>(C64*SQRT(3))/(2*C23*C19)</f>
        <v>5.1896653410303433</v>
      </c>
      <c r="D65" s="789" t="s">
        <v>2</v>
      </c>
    </row>
    <row r="66" spans="2:4">
      <c r="B66" s="789" t="s">
        <v>1156</v>
      </c>
      <c r="C66" s="10">
        <f>C54</f>
        <v>4</v>
      </c>
      <c r="D66" s="789" t="s">
        <v>2</v>
      </c>
    </row>
    <row r="67" spans="2:4">
      <c r="B67" s="789" t="s">
        <v>1163</v>
      </c>
      <c r="C67">
        <f>C65/C66</f>
        <v>1.2974163352575858</v>
      </c>
    </row>
    <row r="70" spans="2:4">
      <c r="B70" s="789"/>
    </row>
    <row r="71" spans="2:4">
      <c r="B71" s="789"/>
    </row>
    <row r="72" spans="2:4">
      <c r="B72" s="789"/>
    </row>
    <row r="73" spans="2:4">
      <c r="B73" s="789"/>
    </row>
  </sheetData>
  <pageMargins left="0.7" right="0.7" top="0.75" bottom="0.75" header="0.3" footer="0.3"/>
  <cellWatches>
    <cellWatch r="C57"/>
    <cellWatch r="C61"/>
    <cellWatch r="J62"/>
  </cellWatche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G14"/>
  <sheetViews>
    <sheetView workbookViewId="0">
      <selection activeCell="I10" sqref="I10"/>
    </sheetView>
  </sheetViews>
  <sheetFormatPr defaultColWidth="11.453125" defaultRowHeight="12.5"/>
  <sheetData>
    <row r="14" spans="7:7">
      <c r="G14" s="78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I235" sqref="I235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51" t="s">
        <v>708</v>
      </c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2"/>
      <c r="R2" s="452"/>
      <c r="S2" s="452"/>
      <c r="T2" s="452"/>
      <c r="U2" s="452"/>
      <c r="V2" s="452"/>
      <c r="W2" s="452"/>
      <c r="X2" s="453"/>
    </row>
    <row r="3" spans="2:24">
      <c r="B3" s="454"/>
      <c r="C3" s="118"/>
      <c r="D3" s="276"/>
      <c r="E3" s="455"/>
      <c r="F3" s="455" t="s">
        <v>709</v>
      </c>
      <c r="G3" s="455" t="s">
        <v>709</v>
      </c>
      <c r="H3" s="455" t="s">
        <v>709</v>
      </c>
      <c r="I3" s="455" t="s">
        <v>710</v>
      </c>
      <c r="J3" s="455" t="s">
        <v>711</v>
      </c>
      <c r="K3" s="455" t="s">
        <v>712</v>
      </c>
      <c r="L3" s="456" t="s">
        <v>713</v>
      </c>
      <c r="M3" s="457" t="s">
        <v>714</v>
      </c>
      <c r="N3" s="456" t="s">
        <v>715</v>
      </c>
      <c r="O3" s="455" t="s">
        <v>716</v>
      </c>
      <c r="P3" s="455" t="s">
        <v>717</v>
      </c>
      <c r="Q3" s="39" t="s">
        <v>718</v>
      </c>
      <c r="R3" s="455" t="s">
        <v>719</v>
      </c>
      <c r="S3" s="39" t="s">
        <v>720</v>
      </c>
      <c r="T3" s="458" t="s">
        <v>721</v>
      </c>
      <c r="U3" s="458" t="s">
        <v>722</v>
      </c>
      <c r="V3" s="459" t="s">
        <v>716</v>
      </c>
      <c r="W3" s="459" t="s">
        <v>723</v>
      </c>
      <c r="X3" s="460" t="s">
        <v>723</v>
      </c>
    </row>
    <row r="4" spans="2:24" ht="13.5">
      <c r="B4" s="454"/>
      <c r="C4" s="118"/>
      <c r="D4" s="276"/>
      <c r="E4" s="455" t="s">
        <v>724</v>
      </c>
      <c r="F4" s="455" t="s">
        <v>725</v>
      </c>
      <c r="G4" s="455" t="s">
        <v>726</v>
      </c>
      <c r="H4" s="455" t="s">
        <v>727</v>
      </c>
      <c r="I4" s="455" t="s">
        <v>728</v>
      </c>
      <c r="J4" s="455" t="s">
        <v>729</v>
      </c>
      <c r="K4" s="455">
        <v>4130</v>
      </c>
      <c r="L4" s="456" t="s">
        <v>730</v>
      </c>
      <c r="M4" s="461" t="s">
        <v>731</v>
      </c>
      <c r="N4" s="456" t="s">
        <v>732</v>
      </c>
      <c r="O4" s="455"/>
      <c r="P4" s="455" t="s">
        <v>733</v>
      </c>
      <c r="Q4" s="39"/>
      <c r="R4" s="455"/>
      <c r="S4" s="39" t="s">
        <v>734</v>
      </c>
      <c r="T4" s="48" t="s">
        <v>735</v>
      </c>
      <c r="U4" s="48" t="s">
        <v>736</v>
      </c>
      <c r="V4" s="459" t="s">
        <v>737</v>
      </c>
      <c r="W4" s="459"/>
      <c r="X4" s="460"/>
    </row>
    <row r="5" spans="2:24" ht="13" thickBot="1">
      <c r="B5" s="462" t="s">
        <v>738</v>
      </c>
      <c r="C5" s="61" t="s">
        <v>739</v>
      </c>
      <c r="D5" s="12" t="s">
        <v>740</v>
      </c>
      <c r="E5" s="463" t="s">
        <v>741</v>
      </c>
      <c r="F5" s="464" t="s">
        <v>142</v>
      </c>
      <c r="G5" s="464" t="s">
        <v>142</v>
      </c>
      <c r="H5" s="464" t="s">
        <v>141</v>
      </c>
      <c r="I5" s="464" t="s">
        <v>142</v>
      </c>
      <c r="J5" s="464" t="s">
        <v>742</v>
      </c>
      <c r="K5" s="464" t="s">
        <v>743</v>
      </c>
      <c r="L5" s="465" t="s">
        <v>142</v>
      </c>
      <c r="M5" s="466" t="s">
        <v>744</v>
      </c>
      <c r="N5" s="465" t="s">
        <v>745</v>
      </c>
      <c r="O5" s="464" t="s">
        <v>142</v>
      </c>
      <c r="P5" s="464" t="s">
        <v>142</v>
      </c>
      <c r="Q5" s="467" t="s">
        <v>746</v>
      </c>
      <c r="R5" s="464" t="s">
        <v>747</v>
      </c>
      <c r="S5" s="467" t="s">
        <v>748</v>
      </c>
      <c r="T5" s="468" t="s">
        <v>749</v>
      </c>
      <c r="U5" s="468" t="s">
        <v>750</v>
      </c>
      <c r="V5" s="469" t="s">
        <v>141</v>
      </c>
      <c r="W5" s="469" t="s">
        <v>751</v>
      </c>
      <c r="X5" s="470" t="s">
        <v>752</v>
      </c>
    </row>
    <row r="6" spans="2:24" ht="13" thickTop="1">
      <c r="B6" s="471" t="s">
        <v>753</v>
      </c>
      <c r="C6" s="472" t="s">
        <v>754</v>
      </c>
      <c r="D6" s="473" t="s">
        <v>755</v>
      </c>
      <c r="E6" s="473" t="s">
        <v>64</v>
      </c>
      <c r="F6" s="510">
        <f>933-273</f>
        <v>660</v>
      </c>
      <c r="G6" s="511">
        <f>775-273</f>
        <v>502</v>
      </c>
      <c r="H6" s="511">
        <v>582</v>
      </c>
      <c r="I6" s="511">
        <f>1188-273</f>
        <v>915</v>
      </c>
      <c r="J6" s="512">
        <f>(2780-32)/9*5</f>
        <v>1526.6666666666665</v>
      </c>
      <c r="K6" s="512">
        <f>(2700-32)/9*5</f>
        <v>1482.2222222222222</v>
      </c>
      <c r="L6" s="511">
        <v>1400</v>
      </c>
      <c r="M6" s="512">
        <v>1604</v>
      </c>
      <c r="N6" s="513">
        <f>450-273</f>
        <v>177</v>
      </c>
      <c r="O6" s="511"/>
      <c r="P6" s="511"/>
      <c r="Q6" s="514">
        <f>(425-32)/9*5</f>
        <v>218.33333333333331</v>
      </c>
      <c r="R6" s="514"/>
      <c r="S6" s="514">
        <v>3300</v>
      </c>
      <c r="T6" s="515">
        <v>1260</v>
      </c>
      <c r="U6" s="515">
        <v>1480</v>
      </c>
      <c r="V6" s="514"/>
      <c r="W6" s="514">
        <v>3300</v>
      </c>
      <c r="X6" s="516">
        <v>3300</v>
      </c>
    </row>
    <row r="7" spans="2:24" ht="14.5">
      <c r="B7" s="474" t="s">
        <v>216</v>
      </c>
      <c r="C7" s="443" t="s">
        <v>88</v>
      </c>
      <c r="D7" s="444" t="s">
        <v>705</v>
      </c>
      <c r="E7" s="517">
        <v>27</v>
      </c>
      <c r="F7" s="518">
        <v>2.702</v>
      </c>
      <c r="G7" s="519">
        <v>2.77</v>
      </c>
      <c r="H7" s="519">
        <v>2.7</v>
      </c>
      <c r="I7" s="519">
        <v>8.5299999999999994</v>
      </c>
      <c r="J7" s="519">
        <v>7.8319999999999999</v>
      </c>
      <c r="K7" s="519">
        <v>7.84</v>
      </c>
      <c r="L7" s="519">
        <v>7.9</v>
      </c>
      <c r="M7" s="519">
        <v>4.43</v>
      </c>
      <c r="N7" s="520">
        <v>1.4</v>
      </c>
      <c r="O7" s="519">
        <v>0.93</v>
      </c>
      <c r="P7" s="519">
        <v>1.19</v>
      </c>
      <c r="Q7" s="521">
        <v>1.4</v>
      </c>
      <c r="R7" s="521">
        <v>1.26</v>
      </c>
      <c r="S7" s="521">
        <v>1.47</v>
      </c>
      <c r="T7" s="521">
        <v>0.64100000000000001</v>
      </c>
      <c r="U7" s="521">
        <v>1.76</v>
      </c>
      <c r="V7" s="521">
        <v>1.4</v>
      </c>
      <c r="W7" s="522">
        <v>1.1000000000000001</v>
      </c>
      <c r="X7" s="523">
        <v>1.1000000000000001</v>
      </c>
    </row>
    <row r="8" spans="2:24">
      <c r="B8" s="475" t="s">
        <v>756</v>
      </c>
      <c r="C8" s="445" t="s">
        <v>706</v>
      </c>
      <c r="D8" s="446" t="s">
        <v>707</v>
      </c>
      <c r="E8" s="524">
        <v>27</v>
      </c>
      <c r="F8" s="525">
        <f>903/1000</f>
        <v>0.90300000000000002</v>
      </c>
      <c r="G8" s="526">
        <f>875/1000</f>
        <v>0.875</v>
      </c>
      <c r="H8" s="526">
        <v>0.89600000000000002</v>
      </c>
      <c r="I8" s="526">
        <v>0.38</v>
      </c>
      <c r="J8" s="526">
        <v>0.434</v>
      </c>
      <c r="K8" s="527">
        <v>0.434</v>
      </c>
      <c r="L8" s="528">
        <v>0.47699999999999998</v>
      </c>
      <c r="M8" s="526">
        <v>0.54500000000000004</v>
      </c>
      <c r="N8" s="525">
        <v>0.93500000000000005</v>
      </c>
      <c r="O8" s="526">
        <v>1.34</v>
      </c>
      <c r="P8" s="526">
        <v>2.0099999999999998</v>
      </c>
      <c r="Q8" s="529">
        <v>1.05</v>
      </c>
      <c r="R8" s="529"/>
      <c r="S8" s="529">
        <v>0.83799999999999997</v>
      </c>
      <c r="T8" s="529"/>
      <c r="U8" s="529"/>
      <c r="V8" s="529">
        <v>1.0014099999999999</v>
      </c>
      <c r="W8" s="529">
        <v>0.71099999999999997</v>
      </c>
      <c r="X8" s="530">
        <v>0.71099999999999997</v>
      </c>
    </row>
    <row r="9" spans="2:24">
      <c r="B9" s="476"/>
      <c r="C9" s="447"/>
      <c r="D9" s="448"/>
      <c r="E9" s="531">
        <f>400-273</f>
        <v>127</v>
      </c>
      <c r="F9" s="532">
        <v>0.94899999999999995</v>
      </c>
      <c r="G9" s="533">
        <v>0.92500000000000004</v>
      </c>
      <c r="H9" s="533"/>
      <c r="I9" s="533">
        <v>0.39500000000000002</v>
      </c>
      <c r="J9" s="533">
        <v>0.48699999999999999</v>
      </c>
      <c r="K9" s="533">
        <v>0.49</v>
      </c>
      <c r="L9" s="534">
        <v>0.51500000000000001</v>
      </c>
      <c r="M9" s="533">
        <v>0.56599999999999995</v>
      </c>
      <c r="N9" s="532">
        <v>1.216</v>
      </c>
      <c r="O9" s="533"/>
      <c r="P9" s="533"/>
      <c r="Q9" s="535"/>
      <c r="R9" s="535"/>
      <c r="S9" s="535">
        <v>0.83799999999999997</v>
      </c>
      <c r="T9" s="535"/>
      <c r="U9" s="535"/>
      <c r="V9" s="535"/>
      <c r="W9" s="535"/>
      <c r="X9" s="536"/>
    </row>
    <row r="10" spans="2:24">
      <c r="B10" s="476"/>
      <c r="C10" s="449"/>
      <c r="D10" s="448"/>
      <c r="E10" s="531">
        <f>600-273</f>
        <v>327</v>
      </c>
      <c r="F10" s="532">
        <v>1.0329999999999999</v>
      </c>
      <c r="G10" s="533">
        <v>1.042</v>
      </c>
      <c r="H10" s="533"/>
      <c r="I10" s="533">
        <v>0.42499999999999999</v>
      </c>
      <c r="J10" s="533">
        <v>0.55900000000000005</v>
      </c>
      <c r="K10" s="533">
        <v>0.56999999999999995</v>
      </c>
      <c r="L10" s="534">
        <v>0.55700000000000005</v>
      </c>
      <c r="M10" s="533">
        <v>0.60799999999999998</v>
      </c>
      <c r="N10" s="532"/>
      <c r="O10" s="533"/>
      <c r="P10" s="533"/>
      <c r="Q10" s="535"/>
      <c r="R10" s="535"/>
      <c r="S10" s="535">
        <v>0.92179999999999995</v>
      </c>
      <c r="T10" s="535"/>
      <c r="U10" s="535"/>
      <c r="V10" s="535"/>
      <c r="W10" s="535"/>
      <c r="X10" s="536"/>
    </row>
    <row r="11" spans="2:24">
      <c r="B11" s="476"/>
      <c r="C11" s="449"/>
      <c r="D11" s="450"/>
      <c r="E11" s="531">
        <f>800-273</f>
        <v>527</v>
      </c>
      <c r="F11" s="532">
        <v>1.1459999999999999</v>
      </c>
      <c r="G11" s="533"/>
      <c r="H11" s="533"/>
      <c r="I11" s="533"/>
      <c r="J11" s="533">
        <v>0.68500000000000005</v>
      </c>
      <c r="K11" s="533">
        <v>0.67</v>
      </c>
      <c r="L11" s="534">
        <v>0.58199999999999996</v>
      </c>
      <c r="M11" s="533">
        <v>0.72499999999999998</v>
      </c>
      <c r="N11" s="532"/>
      <c r="O11" s="533"/>
      <c r="P11" s="533"/>
      <c r="Q11" s="535"/>
      <c r="R11" s="535"/>
      <c r="S11" s="535">
        <v>1.6759999999999999</v>
      </c>
      <c r="T11" s="535"/>
      <c r="U11" s="535"/>
      <c r="V11" s="535"/>
      <c r="W11" s="535"/>
      <c r="X11" s="536"/>
    </row>
    <row r="12" spans="2:24">
      <c r="B12" s="476"/>
      <c r="C12" s="449"/>
      <c r="D12" s="450"/>
      <c r="E12" s="531">
        <v>727</v>
      </c>
      <c r="F12" s="532"/>
      <c r="G12" s="533"/>
      <c r="H12" s="533"/>
      <c r="I12" s="533"/>
      <c r="J12" s="533">
        <v>1.1679999999999999</v>
      </c>
      <c r="K12" s="533">
        <v>1.26</v>
      </c>
      <c r="L12" s="534">
        <v>0.61099999999999999</v>
      </c>
      <c r="M12" s="533">
        <v>0.85899999999999999</v>
      </c>
      <c r="N12" s="532"/>
      <c r="O12" s="533"/>
      <c r="P12" s="533"/>
      <c r="Q12" s="535"/>
      <c r="R12" s="535"/>
      <c r="S12" s="535">
        <v>1.9274</v>
      </c>
      <c r="T12" s="535"/>
      <c r="U12" s="535"/>
      <c r="V12" s="535"/>
      <c r="W12" s="535"/>
      <c r="X12" s="536"/>
    </row>
    <row r="13" spans="2:24" ht="13" thickBot="1">
      <c r="B13" s="477"/>
      <c r="C13" s="478"/>
      <c r="D13" s="479"/>
      <c r="E13" s="537">
        <v>927</v>
      </c>
      <c r="F13" s="538"/>
      <c r="G13" s="539"/>
      <c r="H13" s="539"/>
      <c r="I13" s="539"/>
      <c r="J13" s="539"/>
      <c r="K13" s="539">
        <v>0.64</v>
      </c>
      <c r="L13" s="540">
        <v>0.64</v>
      </c>
      <c r="M13" s="539">
        <v>0.96399999999999997</v>
      </c>
      <c r="N13" s="538"/>
      <c r="O13" s="539"/>
      <c r="P13" s="539"/>
      <c r="Q13" s="541"/>
      <c r="R13" s="541"/>
      <c r="S13" s="541"/>
      <c r="T13" s="541"/>
      <c r="U13" s="541"/>
      <c r="V13" s="541"/>
      <c r="W13" s="541"/>
      <c r="X13" s="542"/>
    </row>
    <row r="14" spans="2:24">
      <c r="B14" s="480" t="s">
        <v>757</v>
      </c>
      <c r="C14" s="481" t="s">
        <v>110</v>
      </c>
      <c r="D14" s="482" t="s">
        <v>758</v>
      </c>
      <c r="E14" s="543">
        <v>27</v>
      </c>
      <c r="F14" s="544">
        <v>237</v>
      </c>
      <c r="G14" s="545">
        <v>177</v>
      </c>
      <c r="H14" s="545">
        <v>167</v>
      </c>
      <c r="I14" s="545">
        <v>110</v>
      </c>
      <c r="J14" s="545">
        <v>63.9</v>
      </c>
      <c r="K14" s="545">
        <v>41.5</v>
      </c>
      <c r="L14" s="546">
        <v>14.9</v>
      </c>
      <c r="M14" s="546">
        <v>7.3</v>
      </c>
      <c r="N14" s="544">
        <v>0.87</v>
      </c>
      <c r="O14" s="545">
        <v>0.18</v>
      </c>
      <c r="P14" s="545">
        <v>0.16</v>
      </c>
      <c r="Q14" s="547">
        <v>0.5</v>
      </c>
      <c r="R14" s="547">
        <v>1.5</v>
      </c>
      <c r="S14" s="547">
        <v>0.35</v>
      </c>
      <c r="T14" s="548">
        <v>0.14399999999999999</v>
      </c>
      <c r="U14" s="548">
        <v>0.57599999999999996</v>
      </c>
      <c r="V14" s="547">
        <v>0.37</v>
      </c>
      <c r="W14" s="549">
        <v>140</v>
      </c>
      <c r="X14" s="550">
        <v>5</v>
      </c>
    </row>
    <row r="15" spans="2:24">
      <c r="B15" s="483"/>
      <c r="C15" s="484"/>
      <c r="D15" s="485"/>
      <c r="E15" s="551">
        <f>400-273</f>
        <v>127</v>
      </c>
      <c r="F15" s="552">
        <v>240</v>
      </c>
      <c r="G15" s="553">
        <v>186</v>
      </c>
      <c r="H15" s="553"/>
      <c r="I15" s="553">
        <v>137</v>
      </c>
      <c r="J15" s="553">
        <v>58.7</v>
      </c>
      <c r="K15" s="553">
        <v>43.1</v>
      </c>
      <c r="L15" s="554">
        <v>16.600000000000001</v>
      </c>
      <c r="M15" s="553">
        <v>7.9</v>
      </c>
      <c r="N15" s="552">
        <v>1.1000000000000001</v>
      </c>
      <c r="O15" s="553"/>
      <c r="P15" s="553"/>
      <c r="Q15" s="555"/>
      <c r="R15" s="555"/>
      <c r="S15" s="555">
        <v>0.35</v>
      </c>
      <c r="T15" s="555"/>
      <c r="U15" s="555"/>
      <c r="V15" s="555"/>
      <c r="W15" s="555"/>
      <c r="X15" s="556"/>
    </row>
    <row r="16" spans="2:24">
      <c r="B16" s="483"/>
      <c r="C16" s="484"/>
      <c r="D16" s="485"/>
      <c r="E16" s="551">
        <f>600-273</f>
        <v>327</v>
      </c>
      <c r="F16" s="552">
        <v>231</v>
      </c>
      <c r="G16" s="553">
        <v>186</v>
      </c>
      <c r="H16" s="553"/>
      <c r="I16" s="553">
        <v>149</v>
      </c>
      <c r="J16" s="553">
        <v>48.8</v>
      </c>
      <c r="K16" s="553">
        <v>40.299999999999997</v>
      </c>
      <c r="L16" s="554">
        <v>19.8</v>
      </c>
      <c r="M16" s="553">
        <v>10.6</v>
      </c>
      <c r="N16" s="552"/>
      <c r="O16" s="553"/>
      <c r="P16" s="553"/>
      <c r="Q16" s="555"/>
      <c r="R16" s="555"/>
      <c r="S16" s="555">
        <v>0.35</v>
      </c>
      <c r="T16" s="555"/>
      <c r="U16" s="555"/>
      <c r="V16" s="555"/>
      <c r="W16" s="555"/>
      <c r="X16" s="556"/>
    </row>
    <row r="17" spans="2:24">
      <c r="B17" s="483"/>
      <c r="C17" s="484"/>
      <c r="D17" s="485"/>
      <c r="E17" s="551">
        <f>800-273</f>
        <v>527</v>
      </c>
      <c r="F17" s="552">
        <v>218</v>
      </c>
      <c r="G17" s="553"/>
      <c r="H17" s="553"/>
      <c r="I17" s="553"/>
      <c r="J17" s="553">
        <v>39.200000000000003</v>
      </c>
      <c r="K17" s="553">
        <v>35</v>
      </c>
      <c r="L17" s="554">
        <v>22.6</v>
      </c>
      <c r="M17" s="553">
        <v>13.4</v>
      </c>
      <c r="N17" s="552"/>
      <c r="O17" s="553"/>
      <c r="P17" s="553"/>
      <c r="Q17" s="555"/>
      <c r="R17" s="555"/>
      <c r="S17" s="555"/>
      <c r="T17" s="555"/>
      <c r="U17" s="555"/>
      <c r="V17" s="555"/>
      <c r="W17" s="555"/>
      <c r="X17" s="556"/>
    </row>
    <row r="18" spans="2:24">
      <c r="B18" s="483"/>
      <c r="C18" s="484"/>
      <c r="D18" s="485"/>
      <c r="E18" s="551">
        <f>1000-273</f>
        <v>727</v>
      </c>
      <c r="F18" s="552"/>
      <c r="G18" s="553"/>
      <c r="H18" s="553"/>
      <c r="I18" s="553"/>
      <c r="J18" s="553">
        <v>31.1</v>
      </c>
      <c r="K18" s="553">
        <v>28.5</v>
      </c>
      <c r="L18" s="554">
        <v>25.4</v>
      </c>
      <c r="M18" s="553">
        <v>16.2</v>
      </c>
      <c r="N18" s="552"/>
      <c r="O18" s="553"/>
      <c r="P18" s="553"/>
      <c r="Q18" s="555"/>
      <c r="R18" s="555"/>
      <c r="S18" s="555"/>
      <c r="T18" s="555"/>
      <c r="U18" s="555"/>
      <c r="V18" s="555"/>
      <c r="W18" s="555"/>
      <c r="X18" s="556"/>
    </row>
    <row r="19" spans="2:24" ht="13" thickBot="1">
      <c r="B19" s="486"/>
      <c r="C19" s="487"/>
      <c r="D19" s="488"/>
      <c r="E19" s="557">
        <f>1200-273</f>
        <v>927</v>
      </c>
      <c r="F19" s="558"/>
      <c r="G19" s="559"/>
      <c r="H19" s="559"/>
      <c r="I19" s="559"/>
      <c r="J19" s="560">
        <v>26.59</v>
      </c>
      <c r="K19" s="559">
        <v>27.7</v>
      </c>
      <c r="L19" s="560">
        <v>28</v>
      </c>
      <c r="M19" s="559">
        <v>18.8</v>
      </c>
      <c r="N19" s="561"/>
      <c r="O19" s="559"/>
      <c r="P19" s="559"/>
      <c r="Q19" s="562"/>
      <c r="R19" s="562"/>
      <c r="S19" s="562"/>
      <c r="T19" s="562"/>
      <c r="U19" s="562"/>
      <c r="V19" s="562"/>
      <c r="W19" s="562"/>
      <c r="X19" s="563"/>
    </row>
    <row r="20" spans="2:24" ht="15" thickBot="1">
      <c r="B20" s="486" t="s">
        <v>759</v>
      </c>
      <c r="C20" s="489" t="s">
        <v>80</v>
      </c>
      <c r="D20" s="488" t="s">
        <v>760</v>
      </c>
      <c r="E20" s="557">
        <v>27</v>
      </c>
      <c r="F20" s="564">
        <f>F14/(F7*1000)/(F8*1000)*10000000</f>
        <v>971.34889622796936</v>
      </c>
      <c r="G20" s="564">
        <f t="shared" ref="G20:Q20" si="0">G14/(G7*1000)/(G8*1000)*10000000</f>
        <v>730.27333677153172</v>
      </c>
      <c r="H20" s="564">
        <f t="shared" si="0"/>
        <v>690.31084656084658</v>
      </c>
      <c r="I20" s="564">
        <f t="shared" si="0"/>
        <v>339.35953600296165</v>
      </c>
      <c r="J20" s="564">
        <f t="shared" si="0"/>
        <v>187.99160245336395</v>
      </c>
      <c r="K20" s="564">
        <f t="shared" si="0"/>
        <v>121.9669895608013</v>
      </c>
      <c r="L20" s="564">
        <f t="shared" si="0"/>
        <v>39.540376297003952</v>
      </c>
      <c r="M20" s="565">
        <f>M14/(M7*1000)/(M8*1000)*10000000</f>
        <v>30.235881293101659</v>
      </c>
      <c r="N20" s="566">
        <f t="shared" si="0"/>
        <v>6.6462948815889984</v>
      </c>
      <c r="O20" s="567">
        <f t="shared" si="0"/>
        <v>1.4443909484833894</v>
      </c>
      <c r="P20" s="568">
        <f t="shared" si="0"/>
        <v>0.66892428613236343</v>
      </c>
      <c r="Q20" s="569">
        <f t="shared" si="0"/>
        <v>3.4013605442176873</v>
      </c>
      <c r="R20" s="569"/>
      <c r="S20" s="569">
        <f>S14/(S7*1000)/(S8*1000)*10000000</f>
        <v>2.8412319581770653</v>
      </c>
      <c r="T20" s="569"/>
      <c r="U20" s="569"/>
      <c r="V20" s="569">
        <f>V14/(V7*1000)/(V8*1000)*10000000</f>
        <v>2.6391359611519194</v>
      </c>
      <c r="W20" s="570">
        <f>W14/(W7*1000)/(W8*1000)*10000000</f>
        <v>1790.0524229638152</v>
      </c>
      <c r="X20" s="569">
        <f>X14/(X7*1000)/(X8*1000)*10000000</f>
        <v>63.930443677279115</v>
      </c>
    </row>
    <row r="22" spans="2:24">
      <c r="E22" s="22" t="s">
        <v>314</v>
      </c>
      <c r="F22" s="490" t="s">
        <v>142</v>
      </c>
      <c r="G22" s="22" t="s">
        <v>761</v>
      </c>
      <c r="H22" s="22"/>
    </row>
    <row r="23" spans="2:24">
      <c r="E23" s="22"/>
      <c r="F23" s="490" t="s">
        <v>139</v>
      </c>
      <c r="G23" s="22" t="s">
        <v>762</v>
      </c>
      <c r="H23" s="22"/>
    </row>
    <row r="24" spans="2:24">
      <c r="B24" s="491" t="s">
        <v>763</v>
      </c>
      <c r="C24" s="492"/>
      <c r="D24" s="493"/>
      <c r="F24" s="490" t="s">
        <v>140</v>
      </c>
      <c r="G24" s="22" t="s">
        <v>764</v>
      </c>
      <c r="H24" s="22"/>
    </row>
    <row r="25" spans="2:24">
      <c r="B25" s="494" t="s">
        <v>765</v>
      </c>
      <c r="C25" s="495"/>
      <c r="D25" s="496"/>
      <c r="F25" s="490" t="s">
        <v>141</v>
      </c>
      <c r="G25" s="22" t="s">
        <v>766</v>
      </c>
      <c r="H25" s="22"/>
    </row>
    <row r="26" spans="2:24">
      <c r="B26" s="494" t="s">
        <v>767</v>
      </c>
      <c r="C26" s="495"/>
      <c r="D26" s="496"/>
      <c r="F26" s="490" t="s">
        <v>768</v>
      </c>
      <c r="G26" s="22" t="s">
        <v>769</v>
      </c>
      <c r="H26" s="22"/>
    </row>
    <row r="27" spans="2:24">
      <c r="B27" s="494" t="s">
        <v>770</v>
      </c>
      <c r="C27" s="495"/>
      <c r="D27" s="496"/>
      <c r="F27" s="490" t="s">
        <v>771</v>
      </c>
      <c r="G27" s="22" t="s">
        <v>772</v>
      </c>
      <c r="H27" s="22"/>
    </row>
    <row r="28" spans="2:24">
      <c r="B28" s="494" t="s">
        <v>773</v>
      </c>
      <c r="C28" s="495"/>
      <c r="D28" s="496"/>
      <c r="F28" s="490" t="s">
        <v>774</v>
      </c>
      <c r="G28" s="22" t="s">
        <v>775</v>
      </c>
      <c r="H28" s="22"/>
    </row>
    <row r="29" spans="2:24">
      <c r="B29" s="497" t="s">
        <v>776</v>
      </c>
      <c r="C29" s="495"/>
      <c r="D29" s="496"/>
      <c r="F29" s="490" t="s">
        <v>748</v>
      </c>
      <c r="G29" s="22" t="s">
        <v>777</v>
      </c>
      <c r="H29" s="22"/>
    </row>
    <row r="30" spans="2:24" ht="13">
      <c r="B30" s="498" t="s">
        <v>778</v>
      </c>
      <c r="C30" s="499"/>
      <c r="D30" s="500"/>
      <c r="F30" s="490" t="s">
        <v>744</v>
      </c>
      <c r="G30" s="22" t="s">
        <v>779</v>
      </c>
      <c r="H30" s="22"/>
    </row>
    <row r="31" spans="2:24" ht="13" thickBot="1">
      <c r="F31" s="490" t="s">
        <v>780</v>
      </c>
      <c r="G31" s="22" t="s">
        <v>781</v>
      </c>
    </row>
    <row r="32" spans="2:24">
      <c r="B32" s="501" t="s">
        <v>782</v>
      </c>
      <c r="C32" s="436"/>
      <c r="D32" s="436"/>
      <c r="E32" s="502"/>
      <c r="F32" s="490" t="s">
        <v>749</v>
      </c>
      <c r="G32" s="22" t="s">
        <v>783</v>
      </c>
    </row>
    <row r="33" spans="2:12" ht="15.5">
      <c r="B33" s="503">
        <v>1</v>
      </c>
      <c r="C33" t="s">
        <v>784</v>
      </c>
      <c r="D33">
        <f>B33*27.68</f>
        <v>27.68</v>
      </c>
      <c r="E33" s="215" t="s">
        <v>27</v>
      </c>
      <c r="F33" s="490" t="s">
        <v>750</v>
      </c>
      <c r="G33" s="22" t="s">
        <v>785</v>
      </c>
    </row>
    <row r="34" spans="2:12">
      <c r="B34" s="503">
        <v>0.153</v>
      </c>
      <c r="C34" s="103" t="s">
        <v>786</v>
      </c>
      <c r="D34">
        <f>B34*4.19</f>
        <v>0.64107000000000003</v>
      </c>
      <c r="E34" s="215" t="s">
        <v>787</v>
      </c>
      <c r="F34" s="490" t="s">
        <v>751</v>
      </c>
      <c r="G34" s="22" t="s">
        <v>788</v>
      </c>
    </row>
    <row r="35" spans="2:12" ht="13" thickBot="1">
      <c r="B35" s="571">
        <f>4/12</f>
        <v>0.33333333333333331</v>
      </c>
      <c r="C35" s="103" t="s">
        <v>789</v>
      </c>
      <c r="D35">
        <f>B35*1.73</f>
        <v>0.57666666666666666</v>
      </c>
      <c r="E35" s="215" t="s">
        <v>758</v>
      </c>
      <c r="G35" s="504" t="s">
        <v>790</v>
      </c>
    </row>
    <row r="36" spans="2:12">
      <c r="B36" s="505"/>
      <c r="C36" s="436"/>
      <c r="D36" s="436"/>
      <c r="E36" s="502"/>
      <c r="F36" s="490" t="s">
        <v>752</v>
      </c>
      <c r="G36" s="22" t="s">
        <v>788</v>
      </c>
    </row>
    <row r="37" spans="2:12" ht="14.5">
      <c r="B37" s="503">
        <v>1</v>
      </c>
      <c r="C37" t="s">
        <v>27</v>
      </c>
      <c r="D37" s="10">
        <f>B37/27.68</f>
        <v>3.6127167630057806E-2</v>
      </c>
      <c r="E37" s="215" t="s">
        <v>784</v>
      </c>
      <c r="G37" s="504" t="s">
        <v>791</v>
      </c>
    </row>
    <row r="38" spans="2:12">
      <c r="B38" s="503">
        <v>1</v>
      </c>
      <c r="C38" t="s">
        <v>787</v>
      </c>
      <c r="D38" s="10">
        <f>B38/4.19</f>
        <v>0.2386634844868735</v>
      </c>
      <c r="E38" s="506" t="s">
        <v>786</v>
      </c>
    </row>
    <row r="39" spans="2:12" ht="13" thickBot="1">
      <c r="B39" s="507">
        <v>1</v>
      </c>
      <c r="C39" s="220" t="s">
        <v>758</v>
      </c>
      <c r="D39" s="508">
        <f>B39/1.73</f>
        <v>0.5780346820809249</v>
      </c>
      <c r="E39" s="509" t="s">
        <v>789</v>
      </c>
    </row>
    <row r="43" spans="2:12" ht="13">
      <c r="B43" s="603" t="s">
        <v>835</v>
      </c>
    </row>
    <row r="46" spans="2:12" ht="13">
      <c r="B46" s="604" t="s">
        <v>836</v>
      </c>
    </row>
    <row r="47" spans="2:12" ht="15.5">
      <c r="B47" s="605" t="s">
        <v>837</v>
      </c>
      <c r="C47" s="606"/>
      <c r="D47" s="605" t="s">
        <v>838</v>
      </c>
      <c r="E47" s="606"/>
      <c r="F47" s="607" t="s">
        <v>67</v>
      </c>
      <c r="G47" s="608" t="s">
        <v>67</v>
      </c>
      <c r="H47" s="609" t="s">
        <v>81</v>
      </c>
      <c r="I47" s="610" t="s">
        <v>802</v>
      </c>
      <c r="J47" s="611" t="s">
        <v>839</v>
      </c>
      <c r="K47" s="116" t="s">
        <v>840</v>
      </c>
      <c r="L47" s="270"/>
    </row>
    <row r="48" spans="2:12" ht="13">
      <c r="B48" s="612" t="s">
        <v>841</v>
      </c>
      <c r="C48" s="613"/>
      <c r="D48" s="612" t="s">
        <v>842</v>
      </c>
      <c r="E48" s="613"/>
      <c r="F48" s="614"/>
      <c r="G48" s="615"/>
      <c r="H48" s="616"/>
      <c r="I48" s="617"/>
      <c r="J48" s="118"/>
      <c r="K48" s="118"/>
      <c r="L48" s="271"/>
    </row>
    <row r="49" spans="2:12">
      <c r="B49" s="14" t="s">
        <v>843</v>
      </c>
      <c r="C49" s="618" t="s">
        <v>87</v>
      </c>
      <c r="D49" s="14" t="s">
        <v>843</v>
      </c>
      <c r="E49" s="618" t="s">
        <v>87</v>
      </c>
      <c r="F49" s="619" t="s">
        <v>844</v>
      </c>
      <c r="G49" s="620" t="s">
        <v>127</v>
      </c>
      <c r="H49" s="455"/>
      <c r="I49" s="617"/>
      <c r="J49" s="118"/>
      <c r="K49" s="118"/>
      <c r="L49" s="271"/>
    </row>
    <row r="50" spans="2:12">
      <c r="B50" s="12"/>
      <c r="C50" s="621"/>
      <c r="D50" s="12"/>
      <c r="E50" s="621"/>
      <c r="F50" s="12"/>
      <c r="G50" s="621"/>
      <c r="H50" s="12"/>
      <c r="I50" s="622"/>
      <c r="J50" s="26"/>
      <c r="K50" s="26"/>
      <c r="L50" s="28"/>
    </row>
    <row r="51" spans="2:12">
      <c r="B51" s="13">
        <v>24</v>
      </c>
      <c r="C51" s="623">
        <f t="shared" ref="C51:C74" si="1">6.895*B51</f>
        <v>165.48</v>
      </c>
      <c r="D51" s="13">
        <v>43</v>
      </c>
      <c r="E51" s="623">
        <f t="shared" ref="E51:E74" si="2">6.895*D51</f>
        <v>296.48499999999996</v>
      </c>
      <c r="F51" s="624">
        <v>29</v>
      </c>
      <c r="G51" s="623">
        <f>6900*F51</f>
        <v>200100</v>
      </c>
      <c r="H51" s="625">
        <v>0.32</v>
      </c>
      <c r="I51" s="623" t="s">
        <v>845</v>
      </c>
      <c r="J51" s="626" t="s">
        <v>846</v>
      </c>
      <c r="K51" s="626" t="s">
        <v>847</v>
      </c>
      <c r="L51" s="28"/>
    </row>
    <row r="52" spans="2:12">
      <c r="B52" s="13">
        <v>60</v>
      </c>
      <c r="C52" s="623">
        <f t="shared" si="1"/>
        <v>413.7</v>
      </c>
      <c r="D52" s="13">
        <v>72</v>
      </c>
      <c r="E52" s="623">
        <f t="shared" si="2"/>
        <v>496.43999999999994</v>
      </c>
      <c r="F52" s="624">
        <v>29</v>
      </c>
      <c r="G52" s="623">
        <f t="shared" ref="G52:G74" si="3">6900*F52</f>
        <v>200100</v>
      </c>
      <c r="H52" s="625">
        <v>0.32</v>
      </c>
      <c r="I52" s="623" t="s">
        <v>845</v>
      </c>
      <c r="J52" s="626" t="s">
        <v>848</v>
      </c>
      <c r="K52" s="626" t="s">
        <v>847</v>
      </c>
      <c r="L52" s="28"/>
    </row>
    <row r="53" spans="2:12">
      <c r="B53" s="13">
        <v>33</v>
      </c>
      <c r="C53" s="623">
        <f t="shared" si="1"/>
        <v>227.535</v>
      </c>
      <c r="D53" s="13">
        <v>55</v>
      </c>
      <c r="E53" s="623">
        <f t="shared" si="2"/>
        <v>379.22499999999997</v>
      </c>
      <c r="F53" s="624">
        <v>29</v>
      </c>
      <c r="G53" s="623">
        <f t="shared" si="3"/>
        <v>200100</v>
      </c>
      <c r="H53" s="625">
        <v>0.32</v>
      </c>
      <c r="I53" s="623" t="s">
        <v>845</v>
      </c>
      <c r="J53" s="626" t="s">
        <v>849</v>
      </c>
      <c r="K53" s="626" t="s">
        <v>847</v>
      </c>
      <c r="L53" s="28"/>
    </row>
    <row r="54" spans="2:12">
      <c r="B54" s="13">
        <v>35</v>
      </c>
      <c r="C54" s="623">
        <f t="shared" si="1"/>
        <v>241.32499999999999</v>
      </c>
      <c r="D54" s="13">
        <v>50</v>
      </c>
      <c r="E54" s="623">
        <f t="shared" si="2"/>
        <v>344.75</v>
      </c>
      <c r="F54" s="624">
        <v>29</v>
      </c>
      <c r="G54" s="623">
        <f t="shared" si="3"/>
        <v>200100</v>
      </c>
      <c r="H54" s="625">
        <v>0.32</v>
      </c>
      <c r="I54" s="623" t="s">
        <v>845</v>
      </c>
      <c r="J54" s="626" t="s">
        <v>850</v>
      </c>
      <c r="K54" s="626" t="s">
        <v>847</v>
      </c>
      <c r="L54" s="28"/>
    </row>
    <row r="55" spans="2:12">
      <c r="B55" s="13">
        <v>65</v>
      </c>
      <c r="C55" s="623">
        <f t="shared" si="1"/>
        <v>448.17499999999995</v>
      </c>
      <c r="D55" s="13">
        <v>80</v>
      </c>
      <c r="E55" s="623">
        <f t="shared" si="2"/>
        <v>551.59999999999991</v>
      </c>
      <c r="F55" s="624">
        <v>29</v>
      </c>
      <c r="G55" s="623">
        <f>6900*F55</f>
        <v>200100</v>
      </c>
      <c r="H55" s="625">
        <v>0.32</v>
      </c>
      <c r="I55" s="623" t="s">
        <v>845</v>
      </c>
      <c r="J55" s="626" t="s">
        <v>851</v>
      </c>
      <c r="K55" s="626" t="s">
        <v>847</v>
      </c>
      <c r="L55" s="28"/>
    </row>
    <row r="56" spans="2:12" s="417" customFormat="1">
      <c r="B56" s="773">
        <v>45</v>
      </c>
      <c r="C56" s="774">
        <f t="shared" si="1"/>
        <v>310.27499999999998</v>
      </c>
      <c r="D56" s="773">
        <v>67</v>
      </c>
      <c r="E56" s="774">
        <f t="shared" si="2"/>
        <v>461.96499999999997</v>
      </c>
      <c r="F56" s="775">
        <v>29</v>
      </c>
      <c r="G56" s="774">
        <f t="shared" si="3"/>
        <v>200100</v>
      </c>
      <c r="H56" s="776">
        <v>0.32</v>
      </c>
      <c r="I56" s="774" t="s">
        <v>845</v>
      </c>
      <c r="J56" s="777" t="s">
        <v>852</v>
      </c>
      <c r="K56" s="777" t="s">
        <v>847</v>
      </c>
      <c r="L56" s="778"/>
    </row>
    <row r="57" spans="2:12">
      <c r="B57" s="13">
        <v>48</v>
      </c>
      <c r="C57" s="623">
        <f t="shared" si="1"/>
        <v>330.96</v>
      </c>
      <c r="D57" s="13">
        <v>65</v>
      </c>
      <c r="E57" s="623">
        <f t="shared" si="2"/>
        <v>448.17499999999995</v>
      </c>
      <c r="F57" s="624">
        <v>29</v>
      </c>
      <c r="G57" s="623">
        <f t="shared" si="3"/>
        <v>200100</v>
      </c>
      <c r="H57" s="625">
        <v>0.32</v>
      </c>
      <c r="I57" s="623" t="s">
        <v>845</v>
      </c>
      <c r="J57" s="626" t="s">
        <v>853</v>
      </c>
      <c r="K57" s="626" t="s">
        <v>847</v>
      </c>
      <c r="L57" s="28"/>
    </row>
    <row r="58" spans="2:12">
      <c r="B58" s="13">
        <v>70</v>
      </c>
      <c r="C58" s="623">
        <f t="shared" si="1"/>
        <v>482.65</v>
      </c>
      <c r="D58" s="13">
        <v>85</v>
      </c>
      <c r="E58" s="623">
        <f t="shared" si="2"/>
        <v>586.07499999999993</v>
      </c>
      <c r="F58" s="624">
        <v>29</v>
      </c>
      <c r="G58" s="623">
        <f t="shared" si="3"/>
        <v>200100</v>
      </c>
      <c r="H58" s="625">
        <v>0.32</v>
      </c>
      <c r="I58" s="623" t="s">
        <v>845</v>
      </c>
      <c r="J58" s="626" t="s">
        <v>854</v>
      </c>
      <c r="K58" s="626" t="s">
        <v>847</v>
      </c>
      <c r="L58" s="28"/>
    </row>
    <row r="59" spans="2:12">
      <c r="B59" s="13">
        <v>75</v>
      </c>
      <c r="C59" s="623">
        <f t="shared" si="1"/>
        <v>517.125</v>
      </c>
      <c r="D59" s="13">
        <v>105</v>
      </c>
      <c r="E59" s="623">
        <f t="shared" si="2"/>
        <v>723.97499999999991</v>
      </c>
      <c r="F59" s="624">
        <v>27</v>
      </c>
      <c r="G59" s="623">
        <f t="shared" si="3"/>
        <v>186300</v>
      </c>
      <c r="H59" s="625">
        <v>0.27</v>
      </c>
      <c r="I59" s="623" t="s">
        <v>855</v>
      </c>
      <c r="J59" s="626" t="s">
        <v>856</v>
      </c>
      <c r="K59" s="626" t="s">
        <v>857</v>
      </c>
      <c r="L59" s="28"/>
    </row>
    <row r="60" spans="2:12">
      <c r="B60" s="13">
        <v>75</v>
      </c>
      <c r="C60" s="623">
        <f t="shared" si="1"/>
        <v>517.125</v>
      </c>
      <c r="D60" s="13">
        <v>125</v>
      </c>
      <c r="E60" s="623">
        <f t="shared" si="2"/>
        <v>861.875</v>
      </c>
      <c r="F60" s="624">
        <v>27</v>
      </c>
      <c r="G60" s="623">
        <f t="shared" si="3"/>
        <v>186300</v>
      </c>
      <c r="H60" s="625">
        <v>0.27</v>
      </c>
      <c r="I60" s="623" t="s">
        <v>855</v>
      </c>
      <c r="J60" s="627" t="s">
        <v>858</v>
      </c>
      <c r="K60" s="626" t="s">
        <v>847</v>
      </c>
      <c r="L60" s="28"/>
    </row>
    <row r="61" spans="2:12">
      <c r="B61" s="13">
        <v>75</v>
      </c>
      <c r="C61" s="623">
        <f t="shared" si="1"/>
        <v>517.125</v>
      </c>
      <c r="D61" s="13">
        <v>95</v>
      </c>
      <c r="E61" s="623">
        <f t="shared" si="2"/>
        <v>655.02499999999998</v>
      </c>
      <c r="F61" s="624">
        <v>29</v>
      </c>
      <c r="G61" s="623">
        <f t="shared" si="3"/>
        <v>200100</v>
      </c>
      <c r="H61" s="625">
        <v>0.32</v>
      </c>
      <c r="I61" s="623" t="s">
        <v>859</v>
      </c>
      <c r="J61" s="626" t="s">
        <v>860</v>
      </c>
      <c r="K61" s="626" t="s">
        <v>861</v>
      </c>
      <c r="L61" s="28"/>
    </row>
    <row r="62" spans="2:12">
      <c r="B62" s="13">
        <v>90</v>
      </c>
      <c r="C62" s="623">
        <f t="shared" si="1"/>
        <v>620.54999999999995</v>
      </c>
      <c r="D62" s="13">
        <v>100</v>
      </c>
      <c r="E62" s="623">
        <f t="shared" si="2"/>
        <v>689.5</v>
      </c>
      <c r="F62" s="624">
        <v>29</v>
      </c>
      <c r="G62" s="623">
        <f t="shared" si="3"/>
        <v>200100</v>
      </c>
      <c r="H62" s="625">
        <v>0.32</v>
      </c>
      <c r="I62" s="623" t="s">
        <v>859</v>
      </c>
      <c r="J62" s="626" t="s">
        <v>862</v>
      </c>
      <c r="K62" s="626" t="s">
        <v>861</v>
      </c>
      <c r="L62" s="28"/>
    </row>
    <row r="63" spans="2:12">
      <c r="B63" s="13">
        <v>16</v>
      </c>
      <c r="C63" s="623">
        <f t="shared" si="1"/>
        <v>110.32</v>
      </c>
      <c r="D63" s="13">
        <v>30</v>
      </c>
      <c r="E63" s="623">
        <f t="shared" si="2"/>
        <v>206.85</v>
      </c>
      <c r="F63" s="628">
        <v>9.9</v>
      </c>
      <c r="G63" s="623">
        <f t="shared" si="3"/>
        <v>68310</v>
      </c>
      <c r="H63" s="625">
        <v>0.33</v>
      </c>
      <c r="I63" s="629" t="s">
        <v>863</v>
      </c>
      <c r="J63" s="626" t="s">
        <v>864</v>
      </c>
      <c r="K63" s="626" t="s">
        <v>861</v>
      </c>
      <c r="L63" s="28"/>
    </row>
    <row r="64" spans="2:12">
      <c r="B64" s="13">
        <v>35</v>
      </c>
      <c r="C64" s="623">
        <f t="shared" si="1"/>
        <v>241.32499999999999</v>
      </c>
      <c r="D64" s="13">
        <v>42</v>
      </c>
      <c r="E64" s="623">
        <f t="shared" si="2"/>
        <v>289.58999999999997</v>
      </c>
      <c r="F64" s="628">
        <v>9.9</v>
      </c>
      <c r="G64" s="623">
        <f t="shared" si="3"/>
        <v>68310</v>
      </c>
      <c r="H64" s="625">
        <v>0.33</v>
      </c>
      <c r="I64" s="629" t="s">
        <v>863</v>
      </c>
      <c r="J64" s="626" t="s">
        <v>865</v>
      </c>
      <c r="K64" s="626" t="s">
        <v>861</v>
      </c>
      <c r="L64" s="28"/>
    </row>
    <row r="65" spans="2:12">
      <c r="B65" s="13">
        <v>35</v>
      </c>
      <c r="C65" s="623">
        <f t="shared" si="1"/>
        <v>241.32499999999999</v>
      </c>
      <c r="D65" s="13">
        <v>38</v>
      </c>
      <c r="E65" s="623">
        <f t="shared" si="2"/>
        <v>262.01</v>
      </c>
      <c r="F65" s="628">
        <v>9.9</v>
      </c>
      <c r="G65" s="623">
        <f t="shared" si="3"/>
        <v>68310</v>
      </c>
      <c r="H65" s="625">
        <v>0.33</v>
      </c>
      <c r="I65" s="629" t="s">
        <v>863</v>
      </c>
      <c r="J65" s="627" t="s">
        <v>866</v>
      </c>
      <c r="K65" s="626" t="s">
        <v>861</v>
      </c>
      <c r="L65" s="28"/>
    </row>
    <row r="66" spans="2:12">
      <c r="B66" s="13">
        <v>45</v>
      </c>
      <c r="C66" s="623">
        <f t="shared" si="1"/>
        <v>310.27499999999998</v>
      </c>
      <c r="D66" s="13">
        <v>66</v>
      </c>
      <c r="E66" s="623">
        <f t="shared" si="2"/>
        <v>455.07</v>
      </c>
      <c r="F66" s="628">
        <v>10.5</v>
      </c>
      <c r="G66" s="623">
        <f t="shared" si="3"/>
        <v>72450</v>
      </c>
      <c r="H66" s="625">
        <v>0.33</v>
      </c>
      <c r="I66" s="629" t="s">
        <v>863</v>
      </c>
      <c r="J66" s="626" t="s">
        <v>867</v>
      </c>
      <c r="K66" s="626" t="s">
        <v>861</v>
      </c>
      <c r="L66" s="28"/>
    </row>
    <row r="67" spans="2:12">
      <c r="B67" s="13">
        <v>38</v>
      </c>
      <c r="C67" s="623">
        <f t="shared" si="1"/>
        <v>262.01</v>
      </c>
      <c r="D67" s="13">
        <v>62</v>
      </c>
      <c r="E67" s="623">
        <f t="shared" si="2"/>
        <v>427.48999999999995</v>
      </c>
      <c r="F67" s="628">
        <v>10.5</v>
      </c>
      <c r="G67" s="623">
        <f t="shared" si="3"/>
        <v>72450</v>
      </c>
      <c r="H67" s="625">
        <v>0.33</v>
      </c>
      <c r="I67" s="629" t="s">
        <v>863</v>
      </c>
      <c r="J67" s="626" t="s">
        <v>868</v>
      </c>
      <c r="K67" s="626" t="s">
        <v>861</v>
      </c>
      <c r="L67" s="28"/>
    </row>
    <row r="68" spans="2:12">
      <c r="B68" s="13">
        <v>66</v>
      </c>
      <c r="C68" s="623">
        <f t="shared" si="1"/>
        <v>455.07</v>
      </c>
      <c r="D68" s="13">
        <v>77</v>
      </c>
      <c r="E68" s="623">
        <f t="shared" si="2"/>
        <v>530.91499999999996</v>
      </c>
      <c r="F68" s="628">
        <v>10.4</v>
      </c>
      <c r="G68" s="623">
        <f t="shared" si="3"/>
        <v>71760</v>
      </c>
      <c r="H68" s="625">
        <v>0.33</v>
      </c>
      <c r="I68" s="629" t="s">
        <v>863</v>
      </c>
      <c r="J68" s="626" t="s">
        <v>869</v>
      </c>
      <c r="K68" s="26" t="s">
        <v>861</v>
      </c>
      <c r="L68" s="28"/>
    </row>
    <row r="69" spans="2:12">
      <c r="B69" s="13">
        <v>56</v>
      </c>
      <c r="C69" s="623">
        <f t="shared" si="1"/>
        <v>386.12</v>
      </c>
      <c r="D69" s="13">
        <v>66</v>
      </c>
      <c r="E69" s="623">
        <f t="shared" si="2"/>
        <v>455.07</v>
      </c>
      <c r="F69" s="628">
        <v>10.4</v>
      </c>
      <c r="G69" s="623">
        <f t="shared" si="3"/>
        <v>71760</v>
      </c>
      <c r="H69" s="625">
        <v>0.33</v>
      </c>
      <c r="I69" s="629" t="s">
        <v>863</v>
      </c>
      <c r="J69" s="626" t="s">
        <v>870</v>
      </c>
      <c r="K69" s="626" t="s">
        <v>861</v>
      </c>
      <c r="L69" s="28"/>
    </row>
    <row r="70" spans="2:12">
      <c r="B70" s="13">
        <v>6</v>
      </c>
      <c r="C70" s="623">
        <f t="shared" si="1"/>
        <v>41.37</v>
      </c>
      <c r="D70" s="13">
        <v>7.45</v>
      </c>
      <c r="E70" s="623">
        <f t="shared" si="2"/>
        <v>51.367750000000001</v>
      </c>
      <c r="F70" s="625">
        <v>0.42</v>
      </c>
      <c r="G70" s="623">
        <f t="shared" si="3"/>
        <v>2898</v>
      </c>
      <c r="H70" s="625">
        <v>0.41</v>
      </c>
      <c r="I70" s="623" t="s">
        <v>871</v>
      </c>
      <c r="J70" s="626" t="s">
        <v>872</v>
      </c>
      <c r="K70" s="627" t="s">
        <v>873</v>
      </c>
      <c r="L70" s="28"/>
    </row>
    <row r="71" spans="2:12">
      <c r="B71" s="13">
        <v>5.0999999999999996</v>
      </c>
      <c r="C71" s="623">
        <f t="shared" si="1"/>
        <v>35.164499999999997</v>
      </c>
      <c r="D71" s="13">
        <v>5.9</v>
      </c>
      <c r="E71" s="623">
        <f t="shared" si="2"/>
        <v>40.680500000000002</v>
      </c>
      <c r="F71" s="625">
        <v>0.28999999999999998</v>
      </c>
      <c r="G71" s="623">
        <f t="shared" si="3"/>
        <v>2000.9999999999998</v>
      </c>
      <c r="H71" s="630" t="s">
        <v>64</v>
      </c>
      <c r="I71" s="631" t="s">
        <v>874</v>
      </c>
      <c r="J71" s="627" t="s">
        <v>875</v>
      </c>
      <c r="K71" s="627" t="s">
        <v>876</v>
      </c>
      <c r="L71" s="28"/>
    </row>
    <row r="72" spans="2:12">
      <c r="B72" s="44" t="s">
        <v>64</v>
      </c>
      <c r="C72" s="629" t="s">
        <v>64</v>
      </c>
      <c r="D72" s="632">
        <v>2</v>
      </c>
      <c r="E72" s="623">
        <f t="shared" si="2"/>
        <v>13.79</v>
      </c>
      <c r="F72" s="630" t="s">
        <v>64</v>
      </c>
      <c r="G72" s="629" t="s">
        <v>64</v>
      </c>
      <c r="H72" s="630" t="s">
        <v>64</v>
      </c>
      <c r="I72" s="623" t="s">
        <v>877</v>
      </c>
      <c r="J72" s="627" t="s">
        <v>878</v>
      </c>
      <c r="K72" s="633" t="s">
        <v>879</v>
      </c>
      <c r="L72" s="34"/>
    </row>
    <row r="73" spans="2:12">
      <c r="B73" s="13">
        <v>43</v>
      </c>
      <c r="C73" s="623">
        <f t="shared" si="1"/>
        <v>296.48499999999996</v>
      </c>
      <c r="D73" s="13">
        <v>57</v>
      </c>
      <c r="E73" s="623">
        <f t="shared" si="2"/>
        <v>393.01499999999999</v>
      </c>
      <c r="F73" s="624">
        <v>29</v>
      </c>
      <c r="G73" s="623">
        <f t="shared" si="3"/>
        <v>200100</v>
      </c>
      <c r="H73" s="625">
        <v>0.32</v>
      </c>
      <c r="I73" s="623" t="s">
        <v>880</v>
      </c>
      <c r="J73" s="627" t="s">
        <v>881</v>
      </c>
      <c r="K73" s="627" t="s">
        <v>882</v>
      </c>
      <c r="L73" s="28"/>
    </row>
    <row r="74" spans="2:12">
      <c r="B74" s="13">
        <v>45</v>
      </c>
      <c r="C74" s="623">
        <f t="shared" si="1"/>
        <v>310.27499999999998</v>
      </c>
      <c r="D74" s="13">
        <v>60</v>
      </c>
      <c r="E74" s="623">
        <f t="shared" si="2"/>
        <v>413.7</v>
      </c>
      <c r="F74" s="624">
        <v>29</v>
      </c>
      <c r="G74" s="623">
        <f t="shared" si="3"/>
        <v>200100</v>
      </c>
      <c r="H74" s="625">
        <v>0.32</v>
      </c>
      <c r="I74" s="623" t="s">
        <v>883</v>
      </c>
      <c r="J74" s="627" t="s">
        <v>884</v>
      </c>
      <c r="K74" s="633" t="s">
        <v>882</v>
      </c>
      <c r="L74" s="34"/>
    </row>
    <row r="76" spans="2:12">
      <c r="B76" s="634" t="s">
        <v>314</v>
      </c>
    </row>
    <row r="77" spans="2:12" ht="13.5">
      <c r="B77" s="635" t="s">
        <v>885</v>
      </c>
      <c r="C77" s="39"/>
      <c r="D77" s="39"/>
      <c r="E77" s="39"/>
      <c r="F77" s="39"/>
      <c r="G77" s="39"/>
      <c r="H77" s="39"/>
      <c r="L77" s="636"/>
    </row>
    <row r="78" spans="2:12" ht="13.5">
      <c r="B78" s="129" t="s">
        <v>886</v>
      </c>
    </row>
    <row r="79" spans="2:12" ht="13.5">
      <c r="B79" s="635" t="s">
        <v>887</v>
      </c>
    </row>
    <row r="80" spans="2:12" ht="13">
      <c r="B80" s="129" t="s">
        <v>888</v>
      </c>
    </row>
    <row r="81" spans="2:3" ht="13">
      <c r="B81" s="129" t="s">
        <v>889</v>
      </c>
    </row>
    <row r="82" spans="2:3">
      <c r="B82" s="129"/>
    </row>
    <row r="83" spans="2:3">
      <c r="B83" s="635" t="s">
        <v>890</v>
      </c>
    </row>
    <row r="85" spans="2:3">
      <c r="B85" s="104"/>
      <c r="C85" s="104"/>
    </row>
    <row r="86" spans="2:3">
      <c r="B86" t="s">
        <v>891</v>
      </c>
    </row>
    <row r="87" spans="2:3">
      <c r="B87" t="s">
        <v>892</v>
      </c>
    </row>
    <row r="88" spans="2:3">
      <c r="B88" t="s">
        <v>893</v>
      </c>
    </row>
    <row r="92" spans="2:3" ht="13">
      <c r="B92" s="603" t="s">
        <v>894</v>
      </c>
    </row>
    <row r="94" spans="2:3">
      <c r="B94" t="s">
        <v>895</v>
      </c>
    </row>
    <row r="95" spans="2:3">
      <c r="B95" s="636" t="s">
        <v>896</v>
      </c>
    </row>
    <row r="96" spans="2:3">
      <c r="B96" s="636" t="s">
        <v>897</v>
      </c>
    </row>
    <row r="97" spans="2:8" ht="13">
      <c r="B97" s="636" t="s">
        <v>898</v>
      </c>
    </row>
    <row r="98" spans="2:8">
      <c r="B98" s="636" t="s">
        <v>899</v>
      </c>
      <c r="F98" s="39"/>
      <c r="G98" s="39"/>
      <c r="H98" s="39"/>
    </row>
    <row r="99" spans="2:8" ht="13">
      <c r="B99" s="636" t="s">
        <v>900</v>
      </c>
    </row>
    <row r="100" spans="2:8">
      <c r="B100" t="s">
        <v>901</v>
      </c>
    </row>
    <row r="101" spans="2:8">
      <c r="B101" t="s">
        <v>902</v>
      </c>
    </row>
    <row r="102" spans="2:8">
      <c r="B102" t="s">
        <v>903</v>
      </c>
    </row>
    <row r="103" spans="2:8">
      <c r="B103" t="s">
        <v>904</v>
      </c>
    </row>
    <row r="104" spans="2:8">
      <c r="B104" s="636" t="s">
        <v>905</v>
      </c>
    </row>
    <row r="105" spans="2:8">
      <c r="B105" s="636" t="s">
        <v>906</v>
      </c>
    </row>
    <row r="106" spans="2:8">
      <c r="B106" s="55" t="s">
        <v>907</v>
      </c>
    </row>
    <row r="107" spans="2:8">
      <c r="B107" s="636" t="s">
        <v>908</v>
      </c>
    </row>
    <row r="108" spans="2:8">
      <c r="B108" s="636" t="s">
        <v>909</v>
      </c>
    </row>
    <row r="110" spans="2:8">
      <c r="B110" s="637" t="s">
        <v>910</v>
      </c>
      <c r="C110" s="638"/>
      <c r="D110" s="639" t="s">
        <v>911</v>
      </c>
      <c r="E110" s="638"/>
      <c r="F110" s="638"/>
      <c r="G110" s="638"/>
      <c r="H110" s="640"/>
    </row>
    <row r="111" spans="2:8">
      <c r="B111" s="641"/>
      <c r="C111" s="22"/>
      <c r="D111" s="22"/>
      <c r="E111" s="642"/>
      <c r="F111" s="642"/>
      <c r="G111" s="642"/>
      <c r="H111" s="643"/>
    </row>
    <row r="112" spans="2:8">
      <c r="B112" s="641"/>
      <c r="C112" s="22"/>
      <c r="D112" s="22"/>
      <c r="E112" s="642"/>
      <c r="F112" s="642"/>
      <c r="G112" s="642"/>
      <c r="H112" s="643"/>
    </row>
    <row r="113" spans="2:8">
      <c r="B113" s="641"/>
      <c r="C113" s="22"/>
      <c r="D113" s="22"/>
      <c r="E113" s="642"/>
      <c r="F113" s="642"/>
      <c r="G113" s="642"/>
      <c r="H113" s="643"/>
    </row>
    <row r="114" spans="2:8">
      <c r="B114" s="641"/>
      <c r="C114" s="22"/>
      <c r="D114" s="22"/>
      <c r="E114" s="642"/>
      <c r="F114" s="642"/>
      <c r="G114" s="642"/>
      <c r="H114" s="643"/>
    </row>
    <row r="115" spans="2:8">
      <c r="B115" s="641"/>
      <c r="C115" s="22"/>
      <c r="D115" s="22"/>
      <c r="E115" s="642"/>
      <c r="F115" s="642"/>
      <c r="G115" s="642"/>
      <c r="H115" s="643"/>
    </row>
    <row r="116" spans="2:8">
      <c r="B116" s="641"/>
      <c r="C116" s="22"/>
      <c r="D116" s="22"/>
      <c r="E116" s="642"/>
      <c r="F116" s="642"/>
      <c r="G116" s="642"/>
      <c r="H116" s="643"/>
    </row>
    <row r="117" spans="2:8">
      <c r="B117" s="641"/>
      <c r="C117" s="22"/>
      <c r="D117" s="22"/>
      <c r="E117" s="642"/>
      <c r="F117" s="642"/>
      <c r="G117" s="642"/>
      <c r="H117" s="643"/>
    </row>
    <row r="118" spans="2:8">
      <c r="B118" s="641"/>
      <c r="C118" s="22"/>
      <c r="D118" s="22"/>
      <c r="E118" s="642"/>
      <c r="F118" s="642"/>
      <c r="G118" s="642"/>
      <c r="H118" s="643"/>
    </row>
    <row r="119" spans="2:8">
      <c r="B119" s="641"/>
      <c r="C119" s="22"/>
      <c r="D119" s="22"/>
      <c r="E119" s="642"/>
      <c r="F119" s="642"/>
      <c r="G119" s="642"/>
      <c r="H119" s="643"/>
    </row>
    <row r="120" spans="2:8">
      <c r="B120" s="641"/>
      <c r="C120" s="22"/>
      <c r="D120" s="22"/>
      <c r="E120" s="642"/>
      <c r="F120" s="642"/>
      <c r="G120" s="642"/>
      <c r="H120" s="643"/>
    </row>
    <row r="121" spans="2:8">
      <c r="B121" s="644"/>
      <c r="C121" s="645" t="s">
        <v>912</v>
      </c>
      <c r="D121" s="646" t="s">
        <v>913</v>
      </c>
      <c r="E121" s="646"/>
      <c r="F121" s="646"/>
      <c r="G121" s="646" t="s">
        <v>914</v>
      </c>
      <c r="H121" s="647" t="s">
        <v>914</v>
      </c>
    </row>
    <row r="122" spans="2:8">
      <c r="B122" s="648"/>
      <c r="C122" s="642" t="s">
        <v>915</v>
      </c>
      <c r="D122" s="22" t="s">
        <v>916</v>
      </c>
      <c r="E122" s="642"/>
      <c r="F122" s="642"/>
      <c r="G122" s="642" t="s">
        <v>917</v>
      </c>
      <c r="H122" s="649" t="s">
        <v>727</v>
      </c>
    </row>
    <row r="123" spans="2:8">
      <c r="B123" s="648" t="s">
        <v>918</v>
      </c>
      <c r="C123" s="642" t="s">
        <v>841</v>
      </c>
      <c r="D123" s="642" t="s">
        <v>841</v>
      </c>
      <c r="E123" s="642"/>
      <c r="F123" s="642" t="s">
        <v>918</v>
      </c>
      <c r="G123" s="642" t="s">
        <v>841</v>
      </c>
      <c r="H123" s="649" t="s">
        <v>841</v>
      </c>
    </row>
    <row r="124" spans="2:8">
      <c r="B124" s="648">
        <v>80</v>
      </c>
      <c r="C124" s="642">
        <v>100</v>
      </c>
      <c r="D124" s="642">
        <v>100</v>
      </c>
      <c r="E124" s="642"/>
      <c r="F124" s="642">
        <v>80</v>
      </c>
      <c r="G124" s="642">
        <v>100</v>
      </c>
      <c r="H124" s="649">
        <v>100</v>
      </c>
    </row>
    <row r="125" spans="2:8">
      <c r="B125" s="648">
        <v>200</v>
      </c>
      <c r="C125" s="642">
        <v>95</v>
      </c>
      <c r="D125" s="642">
        <v>92.5</v>
      </c>
      <c r="E125" s="642"/>
      <c r="F125" s="642">
        <v>200</v>
      </c>
      <c r="G125" s="642">
        <v>94.2</v>
      </c>
      <c r="H125" s="649">
        <v>92.2</v>
      </c>
    </row>
    <row r="126" spans="2:8">
      <c r="B126" s="648">
        <v>400</v>
      </c>
      <c r="C126" s="642">
        <v>87</v>
      </c>
      <c r="D126" s="642">
        <v>86</v>
      </c>
      <c r="E126" s="642"/>
      <c r="F126" s="642">
        <v>300</v>
      </c>
      <c r="G126" s="642">
        <v>87</v>
      </c>
      <c r="H126" s="649">
        <v>83.3</v>
      </c>
    </row>
    <row r="127" spans="2:8">
      <c r="B127" s="648">
        <v>600</v>
      </c>
      <c r="C127" s="642">
        <v>79</v>
      </c>
      <c r="D127" s="642">
        <v>84</v>
      </c>
      <c r="E127" s="642"/>
      <c r="F127" s="642">
        <v>400</v>
      </c>
      <c r="G127" s="642">
        <v>77</v>
      </c>
      <c r="H127" s="649">
        <v>69.5</v>
      </c>
    </row>
    <row r="128" spans="2:8">
      <c r="B128" s="650">
        <v>800</v>
      </c>
      <c r="C128" s="651">
        <v>68.5</v>
      </c>
      <c r="D128" s="651">
        <v>80</v>
      </c>
      <c r="E128" s="651"/>
      <c r="F128" s="651">
        <v>500</v>
      </c>
      <c r="G128" s="651">
        <v>50</v>
      </c>
      <c r="H128" s="652">
        <v>44</v>
      </c>
    </row>
    <row r="129" spans="2:13">
      <c r="B129" s="648"/>
      <c r="C129" s="642"/>
      <c r="D129" s="642"/>
      <c r="E129" s="642"/>
      <c r="F129" s="22"/>
      <c r="G129" s="22"/>
      <c r="H129" s="649"/>
    </row>
    <row r="130" spans="2:13">
      <c r="B130" s="648"/>
      <c r="C130" s="642"/>
      <c r="D130" s="642"/>
      <c r="E130" s="642"/>
      <c r="F130" s="642"/>
      <c r="G130" s="642"/>
      <c r="H130" s="649"/>
    </row>
    <row r="131" spans="2:13">
      <c r="B131" s="648"/>
      <c r="C131" s="653" t="s">
        <v>912</v>
      </c>
      <c r="D131" s="642" t="s">
        <v>913</v>
      </c>
      <c r="E131" s="642"/>
      <c r="F131" s="642"/>
      <c r="G131" s="642" t="s">
        <v>914</v>
      </c>
      <c r="H131" s="649" t="s">
        <v>914</v>
      </c>
    </row>
    <row r="132" spans="2:13">
      <c r="B132" s="648"/>
      <c r="C132" s="642" t="s">
        <v>915</v>
      </c>
      <c r="D132" s="22" t="s">
        <v>916</v>
      </c>
      <c r="E132" s="642"/>
      <c r="F132" s="642"/>
      <c r="G132" s="642" t="s">
        <v>917</v>
      </c>
      <c r="H132" s="649" t="s">
        <v>727</v>
      </c>
    </row>
    <row r="133" spans="2:13">
      <c r="B133" s="648" t="s">
        <v>918</v>
      </c>
      <c r="C133" s="653" t="s">
        <v>842</v>
      </c>
      <c r="D133" s="490" t="s">
        <v>842</v>
      </c>
      <c r="E133" s="642"/>
      <c r="F133" s="642" t="s">
        <v>918</v>
      </c>
      <c r="G133" s="653" t="s">
        <v>842</v>
      </c>
      <c r="H133" s="649" t="s">
        <v>842</v>
      </c>
    </row>
    <row r="134" spans="2:13">
      <c r="B134" s="648">
        <v>80</v>
      </c>
      <c r="C134" s="642">
        <v>100</v>
      </c>
      <c r="D134" s="22">
        <v>100</v>
      </c>
      <c r="E134" s="642"/>
      <c r="F134" s="642">
        <v>80</v>
      </c>
      <c r="G134" s="642">
        <v>100</v>
      </c>
      <c r="H134" s="649">
        <v>100</v>
      </c>
    </row>
    <row r="135" spans="2:13">
      <c r="B135" s="648">
        <v>200</v>
      </c>
      <c r="C135" s="642">
        <v>98</v>
      </c>
      <c r="D135" s="22">
        <v>89.5</v>
      </c>
      <c r="E135" s="642"/>
      <c r="F135" s="642">
        <v>200</v>
      </c>
      <c r="G135" s="642">
        <v>92</v>
      </c>
      <c r="H135" s="649">
        <v>91</v>
      </c>
    </row>
    <row r="136" spans="2:13">
      <c r="B136" s="648">
        <v>400</v>
      </c>
      <c r="C136" s="642">
        <v>95</v>
      </c>
      <c r="D136" s="22">
        <v>79.5</v>
      </c>
      <c r="E136" s="642"/>
      <c r="F136" s="642">
        <v>300</v>
      </c>
      <c r="G136" s="642">
        <v>84</v>
      </c>
      <c r="H136" s="649">
        <v>80</v>
      </c>
    </row>
    <row r="137" spans="2:13">
      <c r="B137" s="648">
        <v>600</v>
      </c>
      <c r="C137" s="642">
        <v>89</v>
      </c>
      <c r="D137" s="22">
        <v>72.5</v>
      </c>
      <c r="E137" s="642"/>
      <c r="F137" s="642">
        <v>400</v>
      </c>
      <c r="G137" s="642">
        <v>75</v>
      </c>
      <c r="H137" s="649">
        <v>64</v>
      </c>
    </row>
    <row r="138" spans="2:13">
      <c r="B138" s="648">
        <v>800</v>
      </c>
      <c r="C138" s="642">
        <v>77</v>
      </c>
      <c r="D138" s="22">
        <v>67.5</v>
      </c>
      <c r="E138" s="642"/>
      <c r="F138" s="642">
        <v>500</v>
      </c>
      <c r="G138" s="642">
        <v>50</v>
      </c>
      <c r="H138" s="649">
        <v>42</v>
      </c>
    </row>
    <row r="139" spans="2:13">
      <c r="B139" s="641"/>
      <c r="C139" s="22"/>
      <c r="D139" s="22"/>
      <c r="E139" s="642"/>
      <c r="F139" s="22"/>
      <c r="G139" s="22"/>
      <c r="H139" s="649"/>
    </row>
    <row r="140" spans="2:13">
      <c r="B140" s="654"/>
      <c r="C140" s="655"/>
      <c r="D140" s="655"/>
      <c r="E140" s="651"/>
      <c r="F140" s="651"/>
      <c r="G140" s="651"/>
      <c r="H140" s="652"/>
    </row>
    <row r="141" spans="2:13">
      <c r="E141" s="39"/>
      <c r="F141" s="39"/>
      <c r="G141" s="39"/>
      <c r="H141" s="39"/>
    </row>
    <row r="142" spans="2:13">
      <c r="B142" s="656"/>
      <c r="C142" s="657"/>
      <c r="D142" s="657" t="s">
        <v>919</v>
      </c>
      <c r="E142" s="657"/>
      <c r="F142" s="658"/>
      <c r="I142" s="656"/>
      <c r="J142" s="657"/>
      <c r="K142" s="659" t="s">
        <v>919</v>
      </c>
      <c r="L142" s="657"/>
      <c r="M142" s="658"/>
    </row>
    <row r="143" spans="2:13">
      <c r="B143" s="660"/>
      <c r="C143" s="661" t="s">
        <v>841</v>
      </c>
      <c r="D143" s="662" t="s">
        <v>920</v>
      </c>
      <c r="E143" s="661" t="s">
        <v>841</v>
      </c>
      <c r="F143" s="662" t="s">
        <v>841</v>
      </c>
      <c r="I143" s="663"/>
      <c r="J143" s="661" t="s">
        <v>842</v>
      </c>
      <c r="K143" s="662" t="s">
        <v>842</v>
      </c>
      <c r="L143" s="661" t="s">
        <v>842</v>
      </c>
      <c r="M143" s="662" t="s">
        <v>842</v>
      </c>
    </row>
    <row r="144" spans="2:13">
      <c r="B144" s="664" t="s">
        <v>918</v>
      </c>
      <c r="C144" s="665" t="s">
        <v>921</v>
      </c>
      <c r="D144" s="666" t="s">
        <v>922</v>
      </c>
      <c r="E144" s="667" t="s">
        <v>923</v>
      </c>
      <c r="F144" s="666" t="s">
        <v>922</v>
      </c>
      <c r="I144" s="668" t="s">
        <v>918</v>
      </c>
      <c r="J144" s="665" t="s">
        <v>921</v>
      </c>
      <c r="K144" s="666" t="s">
        <v>922</v>
      </c>
      <c r="L144" s="667" t="s">
        <v>923</v>
      </c>
      <c r="M144" s="666" t="s">
        <v>922</v>
      </c>
    </row>
    <row r="145" spans="2:13">
      <c r="B145" s="669">
        <v>80</v>
      </c>
      <c r="C145" s="648">
        <v>52.5</v>
      </c>
      <c r="D145" s="643" t="e">
        <f>C145/$S$43*100</f>
        <v>#DIV/0!</v>
      </c>
      <c r="E145" s="648"/>
      <c r="F145" s="643"/>
      <c r="I145" s="669">
        <v>80</v>
      </c>
      <c r="J145" s="648">
        <v>71.3</v>
      </c>
      <c r="K145" s="643" t="e">
        <f>J145/$Z$43*100</f>
        <v>#DIV/0!</v>
      </c>
      <c r="L145" s="648"/>
      <c r="M145" s="643"/>
    </row>
    <row r="146" spans="2:13">
      <c r="B146" s="669">
        <v>100</v>
      </c>
      <c r="C146" s="648">
        <v>52.3</v>
      </c>
      <c r="D146" s="670" t="e">
        <f t="shared" ref="D146:D152" si="4">C146/$S$43*100</f>
        <v>#DIV/0!</v>
      </c>
      <c r="E146" s="648"/>
      <c r="F146" s="643"/>
      <c r="I146" s="669">
        <v>100</v>
      </c>
      <c r="J146" s="648">
        <v>70.3</v>
      </c>
      <c r="K146" s="670" t="e">
        <f t="shared" ref="K146:K153" si="5">J146/$Z$43*100</f>
        <v>#DIV/0!</v>
      </c>
      <c r="L146" s="648"/>
      <c r="M146" s="643"/>
    </row>
    <row r="147" spans="2:13">
      <c r="B147" s="669">
        <v>200</v>
      </c>
      <c r="C147" s="648">
        <v>50.2</v>
      </c>
      <c r="D147" s="670" t="e">
        <f t="shared" si="4"/>
        <v>#DIV/0!</v>
      </c>
      <c r="E147" s="648"/>
      <c r="F147" s="643"/>
      <c r="I147" s="669">
        <v>200</v>
      </c>
      <c r="J147" s="648">
        <v>66.400000000000006</v>
      </c>
      <c r="K147" s="670" t="e">
        <f t="shared" si="5"/>
        <v>#DIV/0!</v>
      </c>
      <c r="L147" s="648"/>
      <c r="M147" s="643"/>
    </row>
    <row r="148" spans="2:13">
      <c r="B148" s="669">
        <v>300</v>
      </c>
      <c r="C148" s="648">
        <v>47.4</v>
      </c>
      <c r="D148" s="670" t="e">
        <f t="shared" si="4"/>
        <v>#DIV/0!</v>
      </c>
      <c r="E148" s="648">
        <v>49.9</v>
      </c>
      <c r="F148" s="670" t="e">
        <f>E148/$S$43*100</f>
        <v>#DIV/0!</v>
      </c>
      <c r="I148" s="669">
        <v>300</v>
      </c>
      <c r="J148" s="648">
        <v>62.2</v>
      </c>
      <c r="K148" s="670" t="e">
        <f t="shared" si="5"/>
        <v>#DIV/0!</v>
      </c>
      <c r="L148" s="648"/>
      <c r="M148" s="643"/>
    </row>
    <row r="149" spans="2:13">
      <c r="B149" s="669">
        <v>400</v>
      </c>
      <c r="C149" s="648">
        <v>44.1</v>
      </c>
      <c r="D149" s="670" t="e">
        <f t="shared" si="4"/>
        <v>#DIV/0!</v>
      </c>
      <c r="E149" s="648">
        <v>45.7</v>
      </c>
      <c r="F149" s="670" t="e">
        <f>E149/$S$43*100</f>
        <v>#DIV/0!</v>
      </c>
      <c r="I149" s="669">
        <v>400</v>
      </c>
      <c r="J149" s="648">
        <v>56.8</v>
      </c>
      <c r="K149" s="670" t="e">
        <f t="shared" si="5"/>
        <v>#DIV/0!</v>
      </c>
      <c r="L149" s="648"/>
      <c r="M149" s="643"/>
    </row>
    <row r="150" spans="2:13">
      <c r="B150" s="669">
        <v>500</v>
      </c>
      <c r="C150" s="648">
        <v>32</v>
      </c>
      <c r="D150" s="670" t="e">
        <f t="shared" si="4"/>
        <v>#DIV/0!</v>
      </c>
      <c r="E150" s="648">
        <v>38.1</v>
      </c>
      <c r="F150" s="670" t="e">
        <f>E150/$S$43*100</f>
        <v>#DIV/0!</v>
      </c>
      <c r="I150" s="669">
        <v>475</v>
      </c>
      <c r="J150" s="648">
        <v>46.2</v>
      </c>
      <c r="K150" s="670" t="e">
        <f t="shared" si="5"/>
        <v>#DIV/0!</v>
      </c>
      <c r="L150" s="648">
        <v>50.1</v>
      </c>
      <c r="M150" s="670" t="e">
        <f>L150/$Z$43*100</f>
        <v>#DIV/0!</v>
      </c>
    </row>
    <row r="151" spans="2:13">
      <c r="B151" s="669">
        <v>600</v>
      </c>
      <c r="C151" s="648">
        <v>17.899999999999999</v>
      </c>
      <c r="D151" s="670" t="e">
        <f t="shared" si="4"/>
        <v>#DIV/0!</v>
      </c>
      <c r="E151" s="648">
        <v>28.8</v>
      </c>
      <c r="F151" s="670" t="e">
        <f>E151/$S$43*100</f>
        <v>#DIV/0!</v>
      </c>
      <c r="I151" s="669">
        <v>500</v>
      </c>
      <c r="J151" s="648">
        <v>36.9</v>
      </c>
      <c r="K151" s="670" t="e">
        <f t="shared" si="5"/>
        <v>#DIV/0!</v>
      </c>
      <c r="L151" s="648">
        <v>46.2</v>
      </c>
      <c r="M151" s="670" t="e">
        <f>L151/$Z$43*100</f>
        <v>#DIV/0!</v>
      </c>
    </row>
    <row r="152" spans="2:13">
      <c r="B152" s="664">
        <v>700</v>
      </c>
      <c r="C152" s="650">
        <v>7.6</v>
      </c>
      <c r="D152" s="671" t="e">
        <f t="shared" si="4"/>
        <v>#DIV/0!</v>
      </c>
      <c r="E152" s="650">
        <v>18.399999999999999</v>
      </c>
      <c r="F152" s="671" t="e">
        <f>E152/$S$43*100</f>
        <v>#DIV/0!</v>
      </c>
      <c r="I152" s="669">
        <v>600</v>
      </c>
      <c r="J152" s="648">
        <v>18.8</v>
      </c>
      <c r="K152" s="670" t="e">
        <f t="shared" si="5"/>
        <v>#DIV/0!</v>
      </c>
      <c r="L152" s="648">
        <v>34.200000000000003</v>
      </c>
      <c r="M152" s="670" t="e">
        <f>L152/$Z$43*100</f>
        <v>#DIV/0!</v>
      </c>
    </row>
    <row r="153" spans="2:13">
      <c r="I153" s="664">
        <v>700</v>
      </c>
      <c r="J153" s="650">
        <v>8.4</v>
      </c>
      <c r="K153" s="671" t="e">
        <f t="shared" si="5"/>
        <v>#DIV/0!</v>
      </c>
      <c r="L153" s="650">
        <v>23.5</v>
      </c>
      <c r="M153" s="671" t="e">
        <f>L153/$Z$43*100</f>
        <v>#DIV/0!</v>
      </c>
    </row>
    <row r="154" spans="2:13">
      <c r="B154" s="672" t="s">
        <v>924</v>
      </c>
      <c r="C154" s="673"/>
      <c r="D154" s="673"/>
      <c r="E154" s="674"/>
    </row>
    <row r="155" spans="2:13">
      <c r="B155" s="675" t="s">
        <v>925</v>
      </c>
      <c r="C155" s="676"/>
      <c r="D155" s="676"/>
      <c r="E155" s="677"/>
    </row>
    <row r="156" spans="2:13">
      <c r="B156" s="678" t="s">
        <v>918</v>
      </c>
      <c r="C156" s="490" t="s">
        <v>841</v>
      </c>
      <c r="D156" s="490" t="s">
        <v>918</v>
      </c>
      <c r="E156" s="679" t="s">
        <v>926</v>
      </c>
    </row>
    <row r="157" spans="2:13">
      <c r="B157" s="641">
        <v>85</v>
      </c>
      <c r="C157" s="22">
        <v>42000</v>
      </c>
      <c r="D157" s="22">
        <v>85</v>
      </c>
      <c r="E157" s="643">
        <v>100</v>
      </c>
    </row>
    <row r="158" spans="2:13">
      <c r="B158" s="641">
        <v>900</v>
      </c>
      <c r="C158" s="22">
        <v>23500</v>
      </c>
      <c r="D158" s="22">
        <v>900</v>
      </c>
      <c r="E158" s="670">
        <v>55.952380952380956</v>
      </c>
    </row>
    <row r="159" spans="2:13">
      <c r="B159" s="641">
        <v>1000</v>
      </c>
      <c r="C159" s="22">
        <v>20100</v>
      </c>
      <c r="D159" s="22">
        <v>1000</v>
      </c>
      <c r="E159" s="670">
        <v>47.857142857142861</v>
      </c>
    </row>
    <row r="160" spans="2:13">
      <c r="B160" s="641">
        <v>1300</v>
      </c>
      <c r="C160" s="22">
        <v>7375</v>
      </c>
      <c r="D160" s="22">
        <v>1300</v>
      </c>
      <c r="E160" s="670">
        <v>17.559523809523807</v>
      </c>
    </row>
    <row r="161" spans="2:12">
      <c r="B161" s="641">
        <v>1400</v>
      </c>
      <c r="C161" s="22">
        <v>3750</v>
      </c>
      <c r="D161" s="22">
        <v>1400</v>
      </c>
      <c r="E161" s="670">
        <v>8.9285714285714288</v>
      </c>
    </row>
    <row r="162" spans="2:12">
      <c r="B162" s="654"/>
      <c r="C162" s="104"/>
      <c r="D162" s="655"/>
      <c r="E162" s="680"/>
    </row>
    <row r="163" spans="2:12">
      <c r="B163" s="116"/>
      <c r="C163" s="269"/>
      <c r="D163" s="269"/>
      <c r="E163" s="270"/>
    </row>
    <row r="164" spans="2:12">
      <c r="B164" s="118"/>
      <c r="C164" s="642" t="s">
        <v>924</v>
      </c>
      <c r="E164" s="271"/>
    </row>
    <row r="165" spans="2:12">
      <c r="B165" s="118"/>
      <c r="C165" s="642" t="s">
        <v>925</v>
      </c>
      <c r="E165" s="271"/>
    </row>
    <row r="166" spans="2:12">
      <c r="B166" s="678" t="s">
        <v>918</v>
      </c>
      <c r="C166" s="490" t="s">
        <v>842</v>
      </c>
      <c r="D166" s="490" t="s">
        <v>918</v>
      </c>
      <c r="E166" s="679" t="s">
        <v>927</v>
      </c>
    </row>
    <row r="167" spans="2:12">
      <c r="B167" s="641">
        <v>85</v>
      </c>
      <c r="C167" s="22">
        <v>62400</v>
      </c>
      <c r="D167" s="22">
        <v>85</v>
      </c>
      <c r="E167" s="643">
        <v>100</v>
      </c>
    </row>
    <row r="168" spans="2:12">
      <c r="B168" s="641">
        <v>900</v>
      </c>
      <c r="C168" s="22">
        <v>45500</v>
      </c>
      <c r="D168" s="22">
        <v>900</v>
      </c>
      <c r="E168" s="670">
        <v>72.916666666666657</v>
      </c>
    </row>
    <row r="169" spans="2:12">
      <c r="B169" s="641">
        <v>1000</v>
      </c>
      <c r="C169" s="22">
        <v>36500</v>
      </c>
      <c r="D169" s="22">
        <v>1000</v>
      </c>
      <c r="E169" s="670">
        <v>58.493589743589745</v>
      </c>
    </row>
    <row r="170" spans="2:12">
      <c r="B170" s="641">
        <v>1200</v>
      </c>
      <c r="C170" s="22">
        <v>20000</v>
      </c>
      <c r="D170" s="22">
        <v>1200</v>
      </c>
      <c r="E170" s="670">
        <v>32.051282051282051</v>
      </c>
    </row>
    <row r="171" spans="2:12">
      <c r="B171" s="641">
        <v>1300</v>
      </c>
      <c r="C171" s="22">
        <v>13500</v>
      </c>
      <c r="D171" s="22">
        <v>1300</v>
      </c>
      <c r="E171" s="670">
        <v>21.634615384615387</v>
      </c>
    </row>
    <row r="172" spans="2:12">
      <c r="B172" s="641">
        <v>1400</v>
      </c>
      <c r="C172" s="22">
        <v>9025</v>
      </c>
      <c r="D172" s="22">
        <v>1400</v>
      </c>
      <c r="E172" s="670">
        <v>14.463141025641027</v>
      </c>
    </row>
    <row r="173" spans="2:12" ht="13" thickBot="1">
      <c r="B173" s="681"/>
      <c r="C173" s="220"/>
      <c r="D173" s="220"/>
      <c r="E173" s="682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891</v>
      </c>
    </row>
    <row r="246" spans="2:8">
      <c r="C246" t="s">
        <v>892</v>
      </c>
    </row>
    <row r="247" spans="2:8">
      <c r="C247" t="s">
        <v>992</v>
      </c>
    </row>
    <row r="250" spans="2:8" ht="15.5">
      <c r="B250" s="747" t="s">
        <v>993</v>
      </c>
      <c r="C250" s="748"/>
      <c r="D250" s="748"/>
      <c r="E250" s="748"/>
      <c r="F250" s="749"/>
      <c r="H250" s="22" t="s">
        <v>994</v>
      </c>
    </row>
    <row r="251" spans="2:8" ht="13">
      <c r="B251" s="612" t="s">
        <v>995</v>
      </c>
      <c r="C251" s="750"/>
      <c r="D251" s="750"/>
      <c r="E251" s="750"/>
      <c r="F251" s="751"/>
      <c r="H251" s="752" t="s">
        <v>996</v>
      </c>
    </row>
    <row r="252" spans="2:8">
      <c r="B252" s="753" t="s">
        <v>997</v>
      </c>
      <c r="C252" s="753"/>
      <c r="F252" s="636"/>
      <c r="H252" s="753" t="s">
        <v>998</v>
      </c>
    </row>
    <row r="253" spans="2:8">
      <c r="B253" s="754"/>
      <c r="C253" s="753"/>
      <c r="F253" s="636"/>
    </row>
    <row r="254" spans="2:8">
      <c r="F254" s="636"/>
    </row>
    <row r="255" spans="2:8" ht="13">
      <c r="B255" s="720" t="s">
        <v>193</v>
      </c>
    </row>
    <row r="257" spans="2:2">
      <c r="B257" s="636" t="s">
        <v>999</v>
      </c>
    </row>
    <row r="258" spans="2:2">
      <c r="B258" s="636" t="s">
        <v>1000</v>
      </c>
    </row>
    <row r="259" spans="2:2">
      <c r="B259" s="636" t="s">
        <v>1001</v>
      </c>
    </row>
    <row r="260" spans="2:2">
      <c r="B260" s="636" t="s">
        <v>1002</v>
      </c>
    </row>
    <row r="262" spans="2:2" ht="13">
      <c r="B262" s="636" t="s">
        <v>1003</v>
      </c>
    </row>
    <row r="263" spans="2:2">
      <c r="B263" s="636" t="s">
        <v>1004</v>
      </c>
    </row>
    <row r="264" spans="2:2">
      <c r="B264" s="636" t="s">
        <v>1005</v>
      </c>
    </row>
    <row r="265" spans="2:2">
      <c r="B265" s="636" t="s">
        <v>1006</v>
      </c>
    </row>
    <row r="266" spans="2:2">
      <c r="B266" s="636" t="s">
        <v>1007</v>
      </c>
    </row>
    <row r="268" spans="2:2" ht="13">
      <c r="B268" s="636" t="s">
        <v>1008</v>
      </c>
    </row>
    <row r="269" spans="2:2">
      <c r="B269" s="636" t="s">
        <v>1009</v>
      </c>
    </row>
    <row r="270" spans="2:2">
      <c r="B270" s="636" t="s">
        <v>1010</v>
      </c>
    </row>
    <row r="271" spans="2:2">
      <c r="B271" s="55" t="s">
        <v>1011</v>
      </c>
    </row>
    <row r="273" spans="2:2" ht="13">
      <c r="B273" s="636" t="s">
        <v>1012</v>
      </c>
    </row>
    <row r="274" spans="2:2" ht="13">
      <c r="B274" s="636" t="s">
        <v>1013</v>
      </c>
    </row>
    <row r="275" spans="2:2">
      <c r="B275" s="636" t="s">
        <v>1014</v>
      </c>
    </row>
    <row r="276" spans="2:2">
      <c r="B276" s="636" t="s">
        <v>1015</v>
      </c>
    </row>
    <row r="277" spans="2:2">
      <c r="B277" s="55" t="s">
        <v>1016</v>
      </c>
    </row>
    <row r="278" spans="2:2">
      <c r="B278" s="636" t="s">
        <v>1017</v>
      </c>
    </row>
    <row r="280" spans="2:2" ht="13">
      <c r="B280" s="636" t="s">
        <v>1018</v>
      </c>
    </row>
    <row r="281" spans="2:2" ht="13">
      <c r="B281" s="636" t="s">
        <v>1019</v>
      </c>
    </row>
    <row r="282" spans="2:2">
      <c r="B282" s="636" t="s">
        <v>1020</v>
      </c>
    </row>
    <row r="284" spans="2:2">
      <c r="B284" s="636" t="s">
        <v>1021</v>
      </c>
    </row>
    <row r="285" spans="2:2">
      <c r="B285" s="636" t="s">
        <v>1022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1640625" defaultRowHeight="12.5"/>
  <sheetData>
    <row r="2" spans="2:21" ht="13">
      <c r="Q2" s="720" t="s">
        <v>942</v>
      </c>
    </row>
    <row r="3" spans="2:21">
      <c r="D3" s="721"/>
    </row>
    <row r="4" spans="2:21" ht="13">
      <c r="B4" s="604" t="s">
        <v>951</v>
      </c>
      <c r="D4" s="604"/>
    </row>
    <row r="5" spans="2:21">
      <c r="U5" s="636" t="s">
        <v>943</v>
      </c>
    </row>
    <row r="6" spans="2:21">
      <c r="B6" s="415" t="s">
        <v>952</v>
      </c>
    </row>
    <row r="7" spans="2:21">
      <c r="B7" s="415"/>
    </row>
    <row r="8" spans="2:21" ht="13">
      <c r="B8" s="722" t="s">
        <v>953</v>
      </c>
      <c r="C8" s="723">
        <f>2.368+2*0.065</f>
        <v>2.4979999999999998</v>
      </c>
      <c r="D8" s="636" t="s">
        <v>954</v>
      </c>
      <c r="E8" t="s">
        <v>955</v>
      </c>
    </row>
    <row r="9" spans="2:21" ht="13">
      <c r="B9" s="2" t="s">
        <v>956</v>
      </c>
      <c r="C9" s="723">
        <v>6.5000000000000002E-2</v>
      </c>
      <c r="D9" s="636" t="s">
        <v>954</v>
      </c>
      <c r="E9" t="s">
        <v>957</v>
      </c>
      <c r="U9" t="s">
        <v>944</v>
      </c>
    </row>
    <row r="10" spans="2:21" ht="15.5">
      <c r="B10" s="722" t="s">
        <v>958</v>
      </c>
      <c r="C10" s="723">
        <v>1.5</v>
      </c>
      <c r="E10" s="636" t="s">
        <v>959</v>
      </c>
      <c r="F10" s="772"/>
    </row>
    <row r="11" spans="2:21">
      <c r="B11" s="2"/>
      <c r="C11" s="8"/>
    </row>
    <row r="12" spans="2:21">
      <c r="B12" s="724" t="s">
        <v>960</v>
      </c>
      <c r="C12" s="8"/>
    </row>
    <row r="13" spans="2:21">
      <c r="C13" s="8"/>
      <c r="U13" t="s">
        <v>945</v>
      </c>
    </row>
    <row r="14" spans="2:21" ht="13">
      <c r="B14" s="722" t="s">
        <v>961</v>
      </c>
      <c r="C14" s="723">
        <v>310</v>
      </c>
      <c r="D14" s="636" t="s">
        <v>962</v>
      </c>
      <c r="E14" t="s">
        <v>837</v>
      </c>
    </row>
    <row r="15" spans="2:21" ht="13">
      <c r="B15" s="722" t="s">
        <v>963</v>
      </c>
      <c r="C15" s="723">
        <v>462</v>
      </c>
      <c r="D15" s="636" t="s">
        <v>962</v>
      </c>
      <c r="E15" s="636" t="s">
        <v>838</v>
      </c>
    </row>
    <row r="16" spans="2:21" ht="13">
      <c r="B16" s="2" t="s">
        <v>964</v>
      </c>
      <c r="C16" s="723">
        <v>9.9</v>
      </c>
      <c r="D16" s="636" t="s">
        <v>965</v>
      </c>
      <c r="E16" t="s">
        <v>966</v>
      </c>
    </row>
    <row r="17" spans="2:21" ht="13">
      <c r="B17" s="725" t="s">
        <v>967</v>
      </c>
      <c r="C17" s="723">
        <v>0.32</v>
      </c>
      <c r="E17" t="s">
        <v>968</v>
      </c>
    </row>
    <row r="18" spans="2:21">
      <c r="B18" s="725"/>
      <c r="U18" t="s">
        <v>946</v>
      </c>
    </row>
    <row r="19" spans="2:21">
      <c r="B19" s="725" t="s">
        <v>969</v>
      </c>
      <c r="C19" s="10">
        <f>fty/ftu</f>
        <v>0.67099567099567103</v>
      </c>
      <c r="E19" t="s">
        <v>970</v>
      </c>
    </row>
    <row r="20" spans="2:21">
      <c r="B20" s="722" t="s">
        <v>971</v>
      </c>
      <c r="C20" s="10">
        <f>ca*betaMechanical^4+cb*betaMechanical^3+cc*betaMechanical^2+cd*betaMechanical+ce</f>
        <v>1.5804730506428193</v>
      </c>
      <c r="E20" t="s">
        <v>972</v>
      </c>
    </row>
    <row r="21" spans="2:21">
      <c r="I21" s="726" t="s">
        <v>910</v>
      </c>
      <c r="J21" s="727"/>
      <c r="K21" s="727"/>
      <c r="L21" s="727"/>
      <c r="M21" s="727"/>
      <c r="N21" s="728"/>
    </row>
    <row r="22" spans="2:21">
      <c r="B22" s="415" t="s">
        <v>973</v>
      </c>
      <c r="I22" s="729"/>
      <c r="J22" s="730"/>
      <c r="K22" s="730"/>
      <c r="L22" s="731" t="s">
        <v>974</v>
      </c>
      <c r="M22" s="730"/>
      <c r="N22" s="732"/>
      <c r="U22" t="s">
        <v>947</v>
      </c>
    </row>
    <row r="23" spans="2:21">
      <c r="B23" s="415"/>
      <c r="I23" s="729"/>
      <c r="J23" s="730"/>
      <c r="K23" s="730"/>
      <c r="L23" s="731"/>
      <c r="M23" s="730"/>
      <c r="N23" s="732"/>
    </row>
    <row r="24" spans="2:21" ht="15">
      <c r="B24" s="733" t="s">
        <v>975</v>
      </c>
      <c r="C24" s="734">
        <f>2*t*fty*1000/do/s</f>
        <v>864.43586443586457</v>
      </c>
      <c r="D24" s="721" t="s">
        <v>976</v>
      </c>
      <c r="E24" s="735" t="s">
        <v>977</v>
      </c>
      <c r="I24" s="736" t="s">
        <v>441</v>
      </c>
      <c r="J24" s="737" t="s">
        <v>65</v>
      </c>
      <c r="K24" s="730"/>
      <c r="L24" s="737" t="s">
        <v>63</v>
      </c>
      <c r="M24" s="738">
        <v>9.5832999999999995</v>
      </c>
      <c r="N24" s="732"/>
    </row>
    <row r="25" spans="2:21" ht="15">
      <c r="B25" s="733" t="s">
        <v>978</v>
      </c>
      <c r="C25" s="734">
        <f>2*t*fty*1000/do*b</f>
        <v>2049.3263816250201</v>
      </c>
      <c r="D25" s="721" t="s">
        <v>976</v>
      </c>
      <c r="E25" s="735" t="s">
        <v>979</v>
      </c>
      <c r="I25" s="729">
        <v>0.5</v>
      </c>
      <c r="J25" s="730">
        <v>2.048</v>
      </c>
      <c r="K25" s="730"/>
      <c r="L25" s="737" t="s">
        <v>65</v>
      </c>
      <c r="M25" s="738">
        <v>-33.527999999999999</v>
      </c>
      <c r="N25" s="732"/>
    </row>
    <row r="26" spans="2:21" ht="15">
      <c r="B26" s="733" t="s">
        <v>980</v>
      </c>
      <c r="C26" s="739">
        <f>C25/C24</f>
        <v>2.3707095759642289</v>
      </c>
      <c r="E26" s="735" t="s">
        <v>946</v>
      </c>
      <c r="I26" s="729">
        <f>0.1+I25</f>
        <v>0.6</v>
      </c>
      <c r="J26" s="730">
        <v>1.7350000000000001</v>
      </c>
      <c r="K26" s="730"/>
      <c r="L26" s="737" t="s">
        <v>66</v>
      </c>
      <c r="M26" s="738">
        <v>44.929000000000002</v>
      </c>
      <c r="N26" s="732"/>
      <c r="U26" t="s">
        <v>948</v>
      </c>
    </row>
    <row r="27" spans="2:21" ht="13">
      <c r="B27" s="733"/>
      <c r="C27" s="739"/>
      <c r="E27" s="735"/>
      <c r="I27" s="729"/>
      <c r="J27" s="730"/>
      <c r="K27" s="730"/>
      <c r="L27" s="737"/>
      <c r="M27" s="738"/>
      <c r="N27" s="732"/>
    </row>
    <row r="28" spans="2:21" ht="13">
      <c r="B28" s="740" t="s">
        <v>981</v>
      </c>
      <c r="C28" s="739"/>
      <c r="E28" s="735"/>
      <c r="I28" s="729"/>
      <c r="J28" s="730"/>
      <c r="K28" s="730"/>
      <c r="L28" s="737"/>
      <c r="M28" s="738"/>
      <c r="N28" s="732"/>
    </row>
    <row r="29" spans="2:21" ht="13">
      <c r="B29" s="733"/>
      <c r="C29" s="739"/>
      <c r="E29" s="735"/>
      <c r="I29" s="729"/>
      <c r="J29" s="730"/>
      <c r="K29" s="730"/>
      <c r="L29" s="737"/>
      <c r="M29" s="738"/>
      <c r="N29" s="732"/>
    </row>
    <row r="30" spans="2:21" ht="15">
      <c r="B30" s="741" t="s">
        <v>982</v>
      </c>
      <c r="C30" s="742">
        <f>2*py*(do/2)^2/e/10^6/t*(1-nu/2)</f>
        <v>0.54499878787878786</v>
      </c>
      <c r="D30" s="636" t="s">
        <v>983</v>
      </c>
      <c r="E30" s="743" t="s">
        <v>984</v>
      </c>
      <c r="I30" s="729"/>
      <c r="J30" s="730"/>
      <c r="K30" s="730"/>
      <c r="L30" s="737"/>
      <c r="M30" s="738"/>
      <c r="N30" s="732"/>
    </row>
    <row r="31" spans="2:21" ht="15">
      <c r="B31" s="741" t="s">
        <v>985</v>
      </c>
      <c r="C31" s="742">
        <f>PI()*deltad</f>
        <v>1.712164188215342</v>
      </c>
      <c r="D31" s="636" t="s">
        <v>983</v>
      </c>
      <c r="E31" s="743" t="s">
        <v>986</v>
      </c>
      <c r="I31" s="729"/>
      <c r="J31" s="730"/>
      <c r="K31" s="730"/>
      <c r="L31" s="737"/>
      <c r="M31" s="738"/>
      <c r="N31" s="732"/>
      <c r="Q31" s="104"/>
      <c r="R31" s="104"/>
    </row>
    <row r="32" spans="2:21">
      <c r="I32" s="729">
        <f>0.1+I26</f>
        <v>0.7</v>
      </c>
      <c r="J32" s="730">
        <v>1.5269999999999999</v>
      </c>
      <c r="K32" s="730"/>
      <c r="L32" s="737" t="s">
        <v>53</v>
      </c>
      <c r="M32" s="738">
        <v>-28.478999999999999</v>
      </c>
      <c r="N32" s="732"/>
      <c r="Q32" s="636" t="s">
        <v>891</v>
      </c>
    </row>
    <row r="33" spans="2:17" ht="13">
      <c r="I33" s="729">
        <f>0.1+I32</f>
        <v>0.79999999999999993</v>
      </c>
      <c r="J33" s="730">
        <v>1.379</v>
      </c>
      <c r="K33" s="730"/>
      <c r="L33" s="737" t="s">
        <v>67</v>
      </c>
      <c r="M33" s="738">
        <v>8.6475000000000009</v>
      </c>
      <c r="N33" s="732"/>
      <c r="Q33" s="636" t="s">
        <v>949</v>
      </c>
    </row>
    <row r="34" spans="2:17" ht="13">
      <c r="B34" s="634" t="s">
        <v>314</v>
      </c>
      <c r="I34" s="729">
        <f>0.1+I33</f>
        <v>0.89999999999999991</v>
      </c>
      <c r="J34" s="730">
        <v>1.254</v>
      </c>
      <c r="K34" s="730"/>
      <c r="L34" s="730"/>
      <c r="M34" s="730"/>
      <c r="N34" s="732"/>
      <c r="Q34" s="636" t="s">
        <v>950</v>
      </c>
    </row>
    <row r="35" spans="2:17">
      <c r="B35" s="635" t="s">
        <v>987</v>
      </c>
      <c r="I35" s="744">
        <f>0.1+I34</f>
        <v>0.99999999999999989</v>
      </c>
      <c r="J35" s="745">
        <v>1.153</v>
      </c>
      <c r="K35" s="745"/>
      <c r="L35" s="745"/>
      <c r="M35" s="745"/>
      <c r="N35" s="746"/>
    </row>
    <row r="36" spans="2:17" ht="13.5">
      <c r="B36" s="635" t="s">
        <v>885</v>
      </c>
    </row>
    <row r="37" spans="2:17" ht="13.5">
      <c r="B37" s="129" t="s">
        <v>886</v>
      </c>
    </row>
    <row r="38" spans="2:17" ht="13.5">
      <c r="B38" s="635" t="s">
        <v>887</v>
      </c>
    </row>
    <row r="39" spans="2:17">
      <c r="B39" s="635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6" t="s">
        <v>988</v>
      </c>
      <c r="G41" s="271"/>
    </row>
    <row r="42" spans="2:17">
      <c r="B42" s="118"/>
      <c r="C42" s="636" t="s">
        <v>989</v>
      </c>
      <c r="G42" s="271"/>
    </row>
    <row r="43" spans="2:17" ht="13">
      <c r="B43" s="118"/>
      <c r="C43" s="636" t="s">
        <v>990</v>
      </c>
      <c r="G43" s="271"/>
    </row>
    <row r="44" spans="2:17">
      <c r="B44" s="118"/>
      <c r="C44" t="s">
        <v>991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4" zoomScale="110" zoomScaleNormal="110" workbookViewId="0">
      <selection activeCell="K33" sqref="K33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 xml:space="preserve">H412 sample test </v>
      </c>
      <c r="C7" s="197"/>
      <c r="D7" s="195"/>
      <c r="E7" s="163"/>
    </row>
    <row r="8" spans="2:5" ht="13">
      <c r="B8" s="198" t="str">
        <f>'Data and Kn'!C7</f>
        <v>Design of "H" class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0.18059782517530665</v>
      </c>
      <c r="E9" s="163" t="s">
        <v>28</v>
      </c>
    </row>
    <row r="10" spans="2:5" ht="13">
      <c r="B10" s="164"/>
      <c r="C10" s="165"/>
      <c r="D10" s="166">
        <f>D9/0.4536</f>
        <v>0.39814335356108166</v>
      </c>
      <c r="E10" s="167" t="s">
        <v>337</v>
      </c>
    </row>
    <row r="11" spans="2:5" ht="13">
      <c r="B11" s="160"/>
      <c r="C11" s="161" t="s">
        <v>176</v>
      </c>
      <c r="D11" s="168">
        <f>itot</f>
        <v>196.84854263804402</v>
      </c>
      <c r="E11" s="163" t="s">
        <v>174</v>
      </c>
    </row>
    <row r="12" spans="2:5" ht="13">
      <c r="B12" s="164"/>
      <c r="C12" s="165"/>
      <c r="D12" s="169">
        <f>D11/4.448</f>
        <v>44.255517679416371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465.48813993640681</v>
      </c>
      <c r="E13" s="163" t="s">
        <v>168</v>
      </c>
    </row>
    <row r="14" spans="2:5" ht="13">
      <c r="B14" s="164"/>
      <c r="C14" s="170"/>
      <c r="D14" s="169">
        <f>Performance!P22</f>
        <v>104.64640527323564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0.42288626873487412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111.15469180721014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H</v>
      </c>
      <c r="E17" s="201">
        <f>Performance!K22</f>
        <v>465.48813993640681</v>
      </c>
    </row>
    <row r="19" spans="2:14" ht="13">
      <c r="B19" s="801" t="s">
        <v>349</v>
      </c>
      <c r="C19" s="802"/>
      <c r="D19" s="802"/>
      <c r="E19" s="803"/>
    </row>
    <row r="20" spans="2:14" ht="13">
      <c r="B20" s="188" t="s">
        <v>348</v>
      </c>
      <c r="C20" s="189">
        <f>N47</f>
        <v>2.0127429545759717E-2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2.2974077946812891E-2</v>
      </c>
      <c r="D25" s="186">
        <f>Performance!J70</f>
        <v>474.12978641264118</v>
      </c>
      <c r="E25" s="187">
        <f>Performance!K70</f>
        <v>106.58913412450906</v>
      </c>
      <c r="N25" s="322">
        <f t="shared" ref="N25:N46" si="0">C25-C24</f>
        <v>2.2974077946812891E-2</v>
      </c>
    </row>
    <row r="26" spans="2:14">
      <c r="B26" s="184">
        <f t="shared" ref="B26:B45" si="1">B25+1</f>
        <v>3</v>
      </c>
      <c r="C26" s="185">
        <f>Performance!L71</f>
        <v>2.3458701794913113E-2</v>
      </c>
      <c r="D26" s="186">
        <f>Performance!J71</f>
        <v>474.43232078359983</v>
      </c>
      <c r="E26" s="187">
        <f>Performance!K71</f>
        <v>106.65714688719029</v>
      </c>
      <c r="N26" s="322">
        <f t="shared" si="0"/>
        <v>4.8462384810022199E-4</v>
      </c>
    </row>
    <row r="27" spans="2:14">
      <c r="B27" s="184">
        <f t="shared" si="1"/>
        <v>4</v>
      </c>
      <c r="C27" s="185">
        <f>Performance!L112</f>
        <v>4.3285667895060491E-2</v>
      </c>
      <c r="D27" s="186">
        <f>Performance!J112</f>
        <v>479.86760173059469</v>
      </c>
      <c r="E27" s="187">
        <f>Performance!K112</f>
        <v>107.8790525899453</v>
      </c>
      <c r="N27" s="323">
        <f t="shared" si="0"/>
        <v>1.9826966100147378E-2</v>
      </c>
    </row>
    <row r="28" spans="2:14">
      <c r="B28" s="184">
        <f t="shared" si="1"/>
        <v>5</v>
      </c>
      <c r="C28" s="185">
        <f>Performance!L154</f>
        <v>6.3545120590740939E-2</v>
      </c>
      <c r="D28" s="186">
        <f>Performance!J154</f>
        <v>483.45775072363483</v>
      </c>
      <c r="E28" s="187">
        <f>Performance!K154</f>
        <v>108.6861541125927</v>
      </c>
      <c r="N28" s="323">
        <f t="shared" si="0"/>
        <v>2.0259452695680448E-2</v>
      </c>
    </row>
    <row r="29" spans="2:14">
      <c r="B29" s="184">
        <f t="shared" si="1"/>
        <v>6</v>
      </c>
      <c r="C29" s="185">
        <f>Performance!L196</f>
        <v>8.3762891383172763E-2</v>
      </c>
      <c r="D29" s="186">
        <f>Performance!J196</f>
        <v>486.57957353982232</v>
      </c>
      <c r="E29" s="187">
        <f>Performance!K196</f>
        <v>109.38797121078692</v>
      </c>
      <c r="N29" s="323">
        <f t="shared" si="0"/>
        <v>2.0217770792431825E-2</v>
      </c>
    </row>
    <row r="30" spans="2:14">
      <c r="B30" s="184">
        <f t="shared" si="1"/>
        <v>7</v>
      </c>
      <c r="C30" s="185">
        <f>Performance!L238</f>
        <v>0.10394498920136482</v>
      </c>
      <c r="D30" s="186">
        <f>Performance!J238</f>
        <v>489.2409769351604</v>
      </c>
      <c r="E30" s="187">
        <f>Performance!K238</f>
        <v>109.98628140262588</v>
      </c>
      <c r="N30" s="323">
        <f t="shared" si="0"/>
        <v>2.0182097818192052E-2</v>
      </c>
    </row>
    <row r="31" spans="2:14">
      <c r="B31" s="184">
        <f t="shared" si="1"/>
        <v>8</v>
      </c>
      <c r="C31" s="185">
        <f>Performance!L280</f>
        <v>0.12409729570520289</v>
      </c>
      <c r="D31" s="186">
        <f>Performance!J280</f>
        <v>491.43993299745438</v>
      </c>
      <c r="E31" s="187">
        <f>Performance!K280</f>
        <v>110.48062879309707</v>
      </c>
      <c r="N31" s="323">
        <f t="shared" si="0"/>
        <v>2.0152306503838077E-2</v>
      </c>
    </row>
    <row r="32" spans="2:14">
      <c r="B32" s="184">
        <f t="shared" si="1"/>
        <v>9</v>
      </c>
      <c r="C32" s="185">
        <f>Performance!L322</f>
        <v>0.14422561036890538</v>
      </c>
      <c r="D32" s="186">
        <f>Performance!J322</f>
        <v>493.1746855961012</v>
      </c>
      <c r="E32" s="187">
        <f>Performance!K322</f>
        <v>110.87061858641725</v>
      </c>
      <c r="N32" s="323">
        <f t="shared" si="0"/>
        <v>2.012831466370249E-2</v>
      </c>
    </row>
    <row r="33" spans="2:14">
      <c r="B33" s="184">
        <f t="shared" si="1"/>
        <v>10</v>
      </c>
      <c r="C33" s="185">
        <f>Performance!L364</f>
        <v>0.16433566742142955</v>
      </c>
      <c r="D33" s="186">
        <f>Performance!J364</f>
        <v>494.44383105966438</v>
      </c>
      <c r="E33" s="187">
        <f>Performance!K364</f>
        <v>111.15593522316091</v>
      </c>
      <c r="N33" s="323">
        <f t="shared" si="0"/>
        <v>2.0110057052524166E-2</v>
      </c>
    </row>
    <row r="34" spans="2:14">
      <c r="B34" s="184">
        <f t="shared" si="1"/>
        <v>11</v>
      </c>
      <c r="C34" s="185">
        <f>Performance!L406</f>
        <v>0.1844331520510685</v>
      </c>
      <c r="D34" s="186">
        <f>Performance!J406</f>
        <v>495.24631561678262</v>
      </c>
      <c r="E34" s="187">
        <f>Performance!K406</f>
        <v>111.33634180495091</v>
      </c>
      <c r="N34" s="323">
        <f t="shared" si="0"/>
        <v>2.0097484629638951E-2</v>
      </c>
    </row>
    <row r="35" spans="2:14">
      <c r="B35" s="184">
        <f t="shared" si="1"/>
        <v>12</v>
      </c>
      <c r="C35" s="185">
        <f>Performance!L448</f>
        <v>0.20452371623902668</v>
      </c>
      <c r="D35" s="186">
        <f>Performance!J448</f>
        <v>495.5814328779241</v>
      </c>
      <c r="E35" s="187">
        <f>Performance!K448</f>
        <v>111.41167952833149</v>
      </c>
      <c r="N35" s="323">
        <f t="shared" si="0"/>
        <v>2.0090564187958182E-2</v>
      </c>
    </row>
    <row r="36" spans="2:14">
      <c r="B36" s="184">
        <f t="shared" si="1"/>
        <v>13</v>
      </c>
      <c r="C36" s="185">
        <f>Performance!L490</f>
        <v>0.22461299434680726</v>
      </c>
      <c r="D36" s="186">
        <f>Performance!J490</f>
        <v>495.44882224888443</v>
      </c>
      <c r="E36" s="187">
        <f>Performance!K490</f>
        <v>111.38186732810675</v>
      </c>
      <c r="N36" s="323">
        <f t="shared" si="0"/>
        <v>2.0089278107780578E-2</v>
      </c>
    </row>
    <row r="37" spans="2:14">
      <c r="B37" s="184">
        <f t="shared" si="1"/>
        <v>14</v>
      </c>
      <c r="C37" s="185">
        <f>Performance!L532</f>
        <v>0.24470661857597772</v>
      </c>
      <c r="D37" s="186">
        <f>Performance!J532</f>
        <v>494.84846828035228</v>
      </c>
      <c r="E37" s="187">
        <f>Performance!K532</f>
        <v>111.24690173111647</v>
      </c>
      <c r="N37" s="323">
        <f t="shared" si="0"/>
        <v>2.0093624229170465E-2</v>
      </c>
    </row>
    <row r="38" spans="2:14">
      <c r="B38" s="184">
        <f t="shared" si="1"/>
        <v>15</v>
      </c>
      <c r="C38" s="185">
        <f>Performance!L574</f>
        <v>0.26481023441700369</v>
      </c>
      <c r="D38" s="186">
        <f>Performance!J574</f>
        <v>493.78070095108961</v>
      </c>
      <c r="E38" s="187">
        <f>Performance!K574</f>
        <v>111.00685691989786</v>
      </c>
      <c r="N38" s="323">
        <f t="shared" si="0"/>
        <v>2.0103615841025962E-2</v>
      </c>
    </row>
    <row r="39" spans="2:14">
      <c r="B39" s="184">
        <f t="shared" si="1"/>
        <v>16</v>
      </c>
      <c r="C39" s="185">
        <f>Performance!L616</f>
        <v>0.28492951620372425</v>
      </c>
      <c r="D39" s="186">
        <f>Performance!J616</f>
        <v>492.24619688776403</v>
      </c>
      <c r="E39" s="187">
        <f>Performance!K616</f>
        <v>110.66188500691607</v>
      </c>
      <c r="N39" s="323">
        <f t="shared" si="0"/>
        <v>2.0119281786720566E-2</v>
      </c>
    </row>
    <row r="40" spans="2:14">
      <c r="B40" s="184">
        <f t="shared" si="1"/>
        <v>17</v>
      </c>
      <c r="C40" s="185">
        <f>Performance!L658</f>
        <v>0.30507018289165305</v>
      </c>
      <c r="D40" s="186">
        <f>Performance!J658</f>
        <v>490.24598152966922</v>
      </c>
      <c r="E40" s="187">
        <f>Performance!K658</f>
        <v>110.21221652121515</v>
      </c>
      <c r="N40" s="323">
        <f t="shared" si="0"/>
        <v>2.0140666687928799E-2</v>
      </c>
    </row>
    <row r="41" spans="2:14">
      <c r="B41" s="184">
        <f t="shared" si="1"/>
        <v>18</v>
      </c>
      <c r="C41" s="185">
        <f>Performance!L700</f>
        <v>0.32523801418166487</v>
      </c>
      <c r="D41" s="186">
        <f>Performance!J700</f>
        <v>487.78143225245333</v>
      </c>
      <c r="E41" s="187">
        <f>Performance!K700</f>
        <v>109.65816111066349</v>
      </c>
      <c r="N41" s="323">
        <f t="shared" si="0"/>
        <v>2.0167831290011817E-2</v>
      </c>
    </row>
    <row r="42" spans="2:14">
      <c r="B42" s="184">
        <f t="shared" si="1"/>
        <v>19</v>
      </c>
      <c r="C42" s="185">
        <f>Performance!L742</f>
        <v>0.34543886711584293</v>
      </c>
      <c r="D42" s="186">
        <f>Performance!J742</f>
        <v>484.85428247068927</v>
      </c>
      <c r="E42" s="187">
        <f>Performance!K742</f>
        <v>109.00010846425279</v>
      </c>
      <c r="N42" s="323">
        <f t="shared" si="0"/>
        <v>2.020085293417806E-2</v>
      </c>
    </row>
    <row r="43" spans="2:14">
      <c r="B43" s="184">
        <f t="shared" si="1"/>
        <v>20</v>
      </c>
      <c r="C43" s="185">
        <f>Performance!L784</f>
        <v>0.36567869327947106</v>
      </c>
      <c r="D43" s="186">
        <f>Performance!J784</f>
        <v>481.46662674533769</v>
      </c>
      <c r="E43" s="187">
        <f>Performance!K784</f>
        <v>108.23852946030702</v>
      </c>
      <c r="N43" s="323">
        <f t="shared" si="0"/>
        <v>2.0239826163628127E-2</v>
      </c>
    </row>
    <row r="44" spans="2:14">
      <c r="B44" s="184">
        <f t="shared" si="1"/>
        <v>21</v>
      </c>
      <c r="C44" s="185">
        <f>Performance!L826</f>
        <v>0.38596355675250149</v>
      </c>
      <c r="D44" s="186">
        <f>Performance!J826</f>
        <v>477.62092692867748</v>
      </c>
      <c r="E44" s="187">
        <f>Performance!K826</f>
        <v>107.37397754792444</v>
      </c>
      <c r="N44" s="323">
        <f t="shared" si="0"/>
        <v>2.0284863473030434E-2</v>
      </c>
    </row>
    <row r="45" spans="2:14">
      <c r="B45" s="184">
        <f t="shared" si="1"/>
        <v>22</v>
      </c>
      <c r="C45" s="185">
        <f>Performance!L868</f>
        <v>0.40587986316434771</v>
      </c>
      <c r="D45" s="186">
        <f>Performance!J868</f>
        <v>303.41364561490508</v>
      </c>
      <c r="E45" s="187">
        <f>Performance!K868</f>
        <v>68.210432447935133</v>
      </c>
      <c r="N45" s="323">
        <f t="shared" si="0"/>
        <v>1.9916306411846219E-2</v>
      </c>
    </row>
    <row r="46" spans="2:14">
      <c r="B46" s="184">
        <v>23</v>
      </c>
      <c r="C46" s="185">
        <f>Performance!L910</f>
        <v>0.42330105911464305</v>
      </c>
      <c r="D46" s="186">
        <f>Performance!J910</f>
        <v>0</v>
      </c>
      <c r="E46" s="187">
        <f>Performance!K910</f>
        <v>0</v>
      </c>
      <c r="N46" s="323">
        <f t="shared" si="0"/>
        <v>1.7421195950295343E-2</v>
      </c>
    </row>
    <row r="47" spans="2:14" ht="13">
      <c r="N47" s="324">
        <f>AVERAGE(N27:N45)</f>
        <v>2.0127429545759717E-2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92D050"/>
  </sheetPr>
  <dimension ref="B2:M16"/>
  <sheetViews>
    <sheetView workbookViewId="0">
      <selection activeCell="H28" sqref="H28"/>
    </sheetView>
  </sheetViews>
  <sheetFormatPr defaultColWidth="8.81640625" defaultRowHeight="12.5"/>
  <cols>
    <col min="1" max="1" width="2.81640625" customWidth="1"/>
    <col min="2" max="2" width="13.1796875" bestFit="1" customWidth="1"/>
    <col min="3" max="3" width="5.7265625" bestFit="1" customWidth="1"/>
    <col min="4" max="4" width="12" bestFit="1" customWidth="1"/>
    <col min="5" max="5" width="14.54296875" bestFit="1" customWidth="1"/>
    <col min="6" max="6" width="13.7265625" bestFit="1" customWidth="1"/>
    <col min="7" max="7" width="5.453125" bestFit="1" customWidth="1"/>
    <col min="8" max="8" width="14.7265625" bestFit="1" customWidth="1"/>
    <col min="9" max="9" width="14.26953125" bestFit="1" customWidth="1"/>
    <col min="10" max="10" width="21" bestFit="1" customWidth="1"/>
    <col min="11" max="11" width="16" bestFit="1" customWidth="1"/>
    <col min="12" max="12" width="16.1796875" bestFit="1" customWidth="1"/>
  </cols>
  <sheetData>
    <row r="2" spans="2:13" ht="13.5" thickBot="1">
      <c r="B2" s="804" t="s">
        <v>1028</v>
      </c>
      <c r="C2" s="804"/>
    </row>
    <row r="3" spans="2:13">
      <c r="B3" s="761">
        <v>29</v>
      </c>
      <c r="C3" s="762">
        <f>B3/25.4</f>
        <v>1.1417322834645669</v>
      </c>
    </row>
    <row r="4" spans="2:13">
      <c r="B4" s="763">
        <v>38</v>
      </c>
      <c r="C4" s="764">
        <f>B4/25.4</f>
        <v>1.4960629921259843</v>
      </c>
    </row>
    <row r="5" spans="2:13">
      <c r="B5" s="763">
        <v>54</v>
      </c>
      <c r="C5" s="764">
        <f>B5/25.4</f>
        <v>2.1259842519685042</v>
      </c>
    </row>
    <row r="6" spans="2:13">
      <c r="B6" s="763">
        <v>75</v>
      </c>
      <c r="C6" s="764">
        <f>B6/25.4</f>
        <v>2.9527559055118111</v>
      </c>
    </row>
    <row r="7" spans="2:13">
      <c r="B7" s="763">
        <v>98</v>
      </c>
      <c r="C7" s="764">
        <f>B7/25.4</f>
        <v>3.8582677165354333</v>
      </c>
    </row>
    <row r="10" spans="2:13" ht="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>
    <tabColor rgb="FF92D050"/>
  </sheetPr>
  <dimension ref="A2:H27"/>
  <sheetViews>
    <sheetView showGridLines="0" topLeftCell="C4" workbookViewId="0">
      <selection activeCell="M13" sqref="M13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05" t="s">
        <v>59</v>
      </c>
      <c r="D3" s="806"/>
      <c r="E3" s="806"/>
      <c r="F3" s="807"/>
    </row>
    <row r="4" spans="1:8" ht="14">
      <c r="C4" s="365" t="s">
        <v>60</v>
      </c>
      <c r="D4" s="808" t="s">
        <v>61</v>
      </c>
      <c r="E4" s="809"/>
      <c r="F4" s="810"/>
    </row>
    <row r="5" spans="1:8" ht="14">
      <c r="C5" s="366"/>
      <c r="D5" s="811" t="s">
        <v>62</v>
      </c>
      <c r="E5" s="812"/>
      <c r="F5" s="813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>
    <tabColor rgb="FFFFC000"/>
  </sheetPr>
  <dimension ref="B3:L26"/>
  <sheetViews>
    <sheetView showGridLines="0" zoomScaleNormal="100" workbookViewId="0">
      <selection activeCell="J16" sqref="J16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14" t="s">
        <v>135</v>
      </c>
      <c r="C6" s="815"/>
      <c r="D6" s="815"/>
      <c r="E6" s="815"/>
      <c r="F6" s="815"/>
      <c r="G6" s="815"/>
      <c r="H6" s="815"/>
      <c r="I6" s="815"/>
      <c r="J6" s="815"/>
      <c r="K6" s="815"/>
      <c r="L6" s="816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>
    <tabColor rgb="FFFFC000"/>
  </sheetPr>
  <dimension ref="B2:AJ107"/>
  <sheetViews>
    <sheetView showGridLines="0" topLeftCell="A32" zoomScaleNormal="100" workbookViewId="0">
      <selection activeCell="B30" sqref="B30:K3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26" t="s">
        <v>365</v>
      </c>
      <c r="C5" s="827"/>
      <c r="D5" s="827"/>
      <c r="E5" s="827"/>
      <c r="F5" s="827"/>
      <c r="G5" s="827"/>
      <c r="H5" s="827"/>
      <c r="I5" s="827"/>
      <c r="J5" s="827"/>
      <c r="K5" s="828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29"/>
      <c r="C6" s="829"/>
      <c r="D6" s="829"/>
      <c r="E6" s="25" t="s">
        <v>80</v>
      </c>
      <c r="F6" s="25" t="s">
        <v>81</v>
      </c>
      <c r="G6" s="829"/>
      <c r="H6" s="829"/>
      <c r="I6" s="829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30" t="s">
        <v>82</v>
      </c>
      <c r="C7" s="830"/>
      <c r="D7" s="830"/>
      <c r="E7" s="830" t="s">
        <v>83</v>
      </c>
      <c r="F7" s="830"/>
      <c r="G7" s="830" t="s">
        <v>84</v>
      </c>
      <c r="H7" s="830"/>
      <c r="I7" s="830"/>
      <c r="J7" s="830" t="s">
        <v>85</v>
      </c>
      <c r="K7" s="830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17" t="s">
        <v>401</v>
      </c>
      <c r="C16" s="818"/>
      <c r="D16" s="818"/>
      <c r="E16" s="818"/>
      <c r="F16" s="818"/>
      <c r="G16" s="818"/>
      <c r="H16" s="818"/>
      <c r="I16" s="818"/>
      <c r="J16" s="818"/>
      <c r="K16" s="819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29"/>
      <c r="C17" s="829"/>
      <c r="D17" s="829"/>
      <c r="E17" s="25" t="s">
        <v>80</v>
      </c>
      <c r="F17" s="25" t="s">
        <v>81</v>
      </c>
      <c r="G17" s="829"/>
      <c r="H17" s="829"/>
      <c r="I17" s="829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30" t="s">
        <v>82</v>
      </c>
      <c r="C18" s="830"/>
      <c r="D18" s="830"/>
      <c r="E18" s="830" t="s">
        <v>83</v>
      </c>
      <c r="F18" s="830"/>
      <c r="G18" s="823" t="s">
        <v>84</v>
      </c>
      <c r="H18" s="824"/>
      <c r="I18" s="825"/>
      <c r="J18" s="823" t="s">
        <v>85</v>
      </c>
      <c r="K18" s="825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17" t="s">
        <v>475</v>
      </c>
      <c r="C25" s="818"/>
      <c r="D25" s="818"/>
      <c r="E25" s="818"/>
      <c r="F25" s="818"/>
      <c r="G25" s="818"/>
      <c r="H25" s="818"/>
      <c r="I25" s="818"/>
      <c r="J25" s="818"/>
      <c r="K25" s="819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29"/>
      <c r="C26" s="829"/>
      <c r="D26" s="829"/>
      <c r="E26" s="25" t="s">
        <v>80</v>
      </c>
      <c r="F26" s="25" t="s">
        <v>81</v>
      </c>
      <c r="G26" s="829"/>
      <c r="H26" s="829"/>
      <c r="I26" s="829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30" t="s">
        <v>82</v>
      </c>
      <c r="C27" s="830"/>
      <c r="D27" s="830"/>
      <c r="E27" s="830" t="s">
        <v>83</v>
      </c>
      <c r="F27" s="830"/>
      <c r="G27" s="823" t="s">
        <v>84</v>
      </c>
      <c r="H27" s="824"/>
      <c r="I27" s="825"/>
      <c r="J27" s="823" t="s">
        <v>85</v>
      </c>
      <c r="K27" s="825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17" t="s">
        <v>366</v>
      </c>
      <c r="C30" s="818"/>
      <c r="D30" s="818"/>
      <c r="E30" s="818"/>
      <c r="F30" s="818"/>
      <c r="G30" s="818"/>
      <c r="H30" s="818"/>
      <c r="I30" s="818"/>
      <c r="J30" s="818"/>
      <c r="K30" s="819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29"/>
      <c r="C31" s="829"/>
      <c r="D31" s="829"/>
      <c r="E31" s="25" t="s">
        <v>80</v>
      </c>
      <c r="F31" s="25" t="s">
        <v>81</v>
      </c>
      <c r="G31" s="829"/>
      <c r="H31" s="829"/>
      <c r="I31" s="829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30" t="s">
        <v>82</v>
      </c>
      <c r="C32" s="830"/>
      <c r="D32" s="830"/>
      <c r="E32" s="830" t="s">
        <v>83</v>
      </c>
      <c r="F32" s="830"/>
      <c r="G32" s="823" t="s">
        <v>84</v>
      </c>
      <c r="H32" s="824"/>
      <c r="I32" s="825"/>
      <c r="J32" s="823" t="s">
        <v>85</v>
      </c>
      <c r="K32" s="825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17" t="s">
        <v>476</v>
      </c>
      <c r="C48" s="818"/>
      <c r="D48" s="818"/>
      <c r="E48" s="818"/>
      <c r="F48" s="818"/>
      <c r="G48" s="818"/>
      <c r="H48" s="818"/>
      <c r="I48" s="818"/>
      <c r="J48" s="818"/>
      <c r="K48" s="819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17"/>
      <c r="C49" s="818"/>
      <c r="D49" s="818"/>
      <c r="E49" s="818"/>
      <c r="F49" s="818"/>
      <c r="G49" s="818"/>
      <c r="H49" s="818"/>
      <c r="I49" s="818"/>
      <c r="J49" s="818"/>
      <c r="K49" s="819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20"/>
      <c r="C50" s="821"/>
      <c r="D50" s="822"/>
      <c r="E50" s="25" t="s">
        <v>80</v>
      </c>
      <c r="F50" s="25" t="s">
        <v>81</v>
      </c>
      <c r="G50" s="820"/>
      <c r="H50" s="821"/>
      <c r="I50" s="822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23" t="s">
        <v>82</v>
      </c>
      <c r="C51" s="824"/>
      <c r="D51" s="825"/>
      <c r="E51" s="823" t="s">
        <v>83</v>
      </c>
      <c r="F51" s="825"/>
      <c r="G51" s="823" t="s">
        <v>84</v>
      </c>
      <c r="H51" s="824"/>
      <c r="I51" s="825"/>
      <c r="J51" s="823" t="s">
        <v>85</v>
      </c>
      <c r="K51" s="825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17" t="s">
        <v>519</v>
      </c>
      <c r="C54" s="818"/>
      <c r="D54" s="818"/>
      <c r="E54" s="818"/>
      <c r="F54" s="818"/>
      <c r="G54" s="818"/>
      <c r="H54" s="818"/>
      <c r="I54" s="818"/>
      <c r="J54" s="818"/>
      <c r="K54" s="819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17"/>
      <c r="C55" s="818"/>
      <c r="D55" s="818"/>
      <c r="E55" s="818"/>
      <c r="F55" s="818"/>
      <c r="G55" s="818"/>
      <c r="H55" s="818"/>
      <c r="I55" s="818"/>
      <c r="J55" s="818"/>
      <c r="K55" s="819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20"/>
      <c r="C56" s="821"/>
      <c r="D56" s="822"/>
      <c r="E56" s="25" t="s">
        <v>80</v>
      </c>
      <c r="F56" s="25" t="s">
        <v>81</v>
      </c>
      <c r="G56" s="820"/>
      <c r="H56" s="821"/>
      <c r="I56" s="822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23" t="s">
        <v>82</v>
      </c>
      <c r="C57" s="824"/>
      <c r="D57" s="825"/>
      <c r="E57" s="823" t="s">
        <v>83</v>
      </c>
      <c r="F57" s="825"/>
      <c r="G57" s="823" t="s">
        <v>84</v>
      </c>
      <c r="H57" s="824"/>
      <c r="I57" s="825"/>
      <c r="J57" s="823" t="s">
        <v>85</v>
      </c>
      <c r="K57" s="825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17" t="s">
        <v>535</v>
      </c>
      <c r="C60" s="818"/>
      <c r="D60" s="818"/>
      <c r="E60" s="818"/>
      <c r="F60" s="818"/>
      <c r="G60" s="818"/>
      <c r="H60" s="818"/>
      <c r="I60" s="818"/>
      <c r="J60" s="818"/>
      <c r="K60" s="819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17"/>
      <c r="C61" s="818"/>
      <c r="D61" s="818"/>
      <c r="E61" s="818"/>
      <c r="F61" s="818"/>
      <c r="G61" s="818"/>
      <c r="H61" s="818"/>
      <c r="I61" s="818"/>
      <c r="J61" s="818"/>
      <c r="K61" s="819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20"/>
      <c r="C62" s="821"/>
      <c r="D62" s="822"/>
      <c r="E62" s="25" t="s">
        <v>80</v>
      </c>
      <c r="F62" s="25" t="s">
        <v>81</v>
      </c>
      <c r="G62" s="820"/>
      <c r="H62" s="821"/>
      <c r="I62" s="822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23" t="s">
        <v>82</v>
      </c>
      <c r="C63" s="824"/>
      <c r="D63" s="825"/>
      <c r="E63" s="823" t="s">
        <v>83</v>
      </c>
      <c r="F63" s="825"/>
      <c r="G63" s="823" t="s">
        <v>84</v>
      </c>
      <c r="H63" s="824"/>
      <c r="I63" s="825"/>
      <c r="J63" s="823" t="s">
        <v>85</v>
      </c>
      <c r="K63" s="825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30:K30"/>
    <mergeCell ref="B31:D31"/>
    <mergeCell ref="G31:I31"/>
    <mergeCell ref="B32:D32"/>
    <mergeCell ref="E32:F32"/>
    <mergeCell ref="G32:I32"/>
    <mergeCell ref="J32:K32"/>
    <mergeCell ref="B25:K25"/>
    <mergeCell ref="B26:D26"/>
    <mergeCell ref="G26:I26"/>
    <mergeCell ref="B27:D27"/>
    <mergeCell ref="E27:F27"/>
    <mergeCell ref="G27:I27"/>
    <mergeCell ref="J27:K27"/>
    <mergeCell ref="B16:K16"/>
    <mergeCell ref="B17:D17"/>
    <mergeCell ref="G17:I17"/>
    <mergeCell ref="B18:D18"/>
    <mergeCell ref="E18:F18"/>
    <mergeCell ref="G18:I18"/>
    <mergeCell ref="J18:K18"/>
    <mergeCell ref="B5:K5"/>
    <mergeCell ref="B6:D6"/>
    <mergeCell ref="G6:I6"/>
    <mergeCell ref="B7:D7"/>
    <mergeCell ref="E7:F7"/>
    <mergeCell ref="G7:I7"/>
    <mergeCell ref="J7:K7"/>
    <mergeCell ref="B48:K48"/>
    <mergeCell ref="B49:K49"/>
    <mergeCell ref="B50:D50"/>
    <mergeCell ref="G50:I50"/>
    <mergeCell ref="B51:D51"/>
    <mergeCell ref="E51:F51"/>
    <mergeCell ref="G51:I51"/>
    <mergeCell ref="J51:K51"/>
    <mergeCell ref="B54:K54"/>
    <mergeCell ref="B55:K55"/>
    <mergeCell ref="B56:D56"/>
    <mergeCell ref="G56:I56"/>
    <mergeCell ref="B57:D57"/>
    <mergeCell ref="E57:F57"/>
    <mergeCell ref="G57:I57"/>
    <mergeCell ref="J57:K57"/>
    <mergeCell ref="B60:K60"/>
    <mergeCell ref="B61:K61"/>
    <mergeCell ref="B62:D62"/>
    <mergeCell ref="G62:I62"/>
    <mergeCell ref="B63:D63"/>
    <mergeCell ref="E63:F63"/>
    <mergeCell ref="G63:I63"/>
    <mergeCell ref="J63:K63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31" t="s">
        <v>231</v>
      </c>
      <c r="C5" s="832"/>
      <c r="D5" s="832"/>
      <c r="E5" s="832"/>
      <c r="F5" s="832"/>
      <c r="H5" s="832" t="s">
        <v>232</v>
      </c>
      <c r="I5" s="832"/>
      <c r="J5" s="832"/>
      <c r="K5" s="832"/>
      <c r="L5" s="833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154</vt:i4>
      </vt:variant>
    </vt:vector>
  </HeadingPairs>
  <TitlesOfParts>
    <vt:vector size="174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Nozzle Parameters</vt:lpstr>
      <vt:lpstr>Mechanical Joints</vt:lpstr>
      <vt:lpstr>O-ring Sealant</vt:lpstr>
      <vt:lpstr>Thermomechanical materials</vt:lpstr>
      <vt:lpstr>Thermomechanical analysis</vt:lpstr>
      <vt:lpstr>Output</vt:lpstr>
      <vt:lpstr>Motor Examples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Sf_shearFailureScrewSAE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2025-09-06T23:00:51Z</dcterms:modified>
</cp:coreProperties>
</file>