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lammam - Chorrillo rev 1\"/>
    </mc:Choice>
  </mc:AlternateContent>
  <bookViews>
    <workbookView xWindow="28680" yWindow="1770" windowWidth="29040" windowHeight="15720" tabRatio="832" firstSheet="2" activeTab="4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2" i="19" l="1"/>
  <c r="C60" i="19"/>
  <c r="C55" i="19" l="1"/>
  <c r="C53" i="19"/>
  <c r="E6" i="19"/>
  <c r="C36" i="19" s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73" i="15" s="1"/>
  <c r="M64" i="15"/>
  <c r="P60" i="15" s="1"/>
  <c r="N59" i="15"/>
  <c r="M28" i="15"/>
  <c r="N21" i="15"/>
  <c r="A2" i="21" l="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5" i="19"/>
  <c r="F34" i="19"/>
  <c r="K204" i="15"/>
  <c r="U152" i="15" l="1"/>
  <c r="O152" i="15"/>
  <c r="G15" i="19" l="1"/>
  <c r="C28" i="19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R72" i="16"/>
  <c r="T72" i="16"/>
  <c r="P74" i="16"/>
  <c r="B26" i="5" l="1"/>
  <c r="A4" i="21"/>
  <c r="R11" i="7"/>
  <c r="S11" i="7" s="1"/>
  <c r="C30" i="16"/>
  <c r="AJ19" i="7"/>
  <c r="T10" i="7"/>
  <c r="U10" i="7" s="1"/>
  <c r="M35" i="18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AD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69" i="19" l="1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G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B28" i="5" l="1"/>
  <c r="A6" i="21"/>
  <c r="X12" i="7"/>
  <c r="AD12" i="7"/>
  <c r="T12" i="7"/>
  <c r="U12" i="7" s="1"/>
  <c r="AJ12" i="7"/>
  <c r="R13" i="7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36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69" i="16" l="1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B32" i="5" l="1"/>
  <c r="A10" i="21"/>
  <c r="R25" i="15"/>
  <c r="R27" i="15" s="1"/>
  <c r="S53" i="15"/>
  <c r="S54" i="15" s="1"/>
  <c r="R40" i="15"/>
  <c r="T40" i="15" s="1"/>
  <c r="J78" i="16"/>
  <c r="K79" i="16" s="1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28" i="15"/>
  <c r="R29" i="15" s="1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R79" i="16" l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L81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T80" i="16" l="1"/>
  <c r="J80" i="16"/>
  <c r="H80" i="16"/>
  <c r="I80" i="16"/>
  <c r="B34" i="5"/>
  <c r="A12" i="21"/>
  <c r="M94" i="15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B35" i="5" l="1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T85" i="16" s="1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S85" i="16" l="1"/>
  <c r="B39" i="5"/>
  <c r="A17" i="21"/>
  <c r="T86" i="16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B44" i="5" l="1"/>
  <c r="A22" i="21"/>
  <c r="Q90" i="16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B45" i="5" l="1"/>
  <c r="A24" i="21" s="1"/>
  <c r="A23" i="21"/>
  <c r="K92" i="16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L99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P148" i="16"/>
  <c r="Q148" i="16"/>
  <c r="R149" i="16" s="1"/>
  <c r="S150" i="16" s="1"/>
  <c r="T151" i="16" s="1"/>
  <c r="K151" i="16"/>
  <c r="L152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<sst xmlns="http://schemas.openxmlformats.org/spreadsheetml/2006/main" count="2151" uniqueCount="1267">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</sst>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384D655-4F28-4B2E-993A-4D71A2A79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2ADD0EEF-DA44-46E0-B1FA-04197C94C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F9A71769-AC63-4F0B-A21C-35476F83D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6C9BEB73-8A50-4262-8C60-18F4FDA49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F829FAF-80F0-45AE-8545-EE0B79F13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2FA0BA50-2FA5-4B0A-ACEB-7B54DAB05D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17880DF-9FE6-4BFF-BC24-6B7BB491645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E5DA3409-B329-4D59-BF30-F23C06895A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7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xmlns="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4895" y="3491130"/>
          <a:ext cx="515386" cy="24591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78835"/>
          <a:ext cx="523875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3009336" y="3247598"/>
          <a:ext cx="5925990" cy="320194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topLeftCell="A27"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A2:M84"/>
  <sheetViews>
    <sheetView tabSelected="1" topLeftCell="A31" zoomScale="115" zoomScaleNormal="115" workbookViewId="0">
      <selection activeCell="M46" sqref="M46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4.4941259161388549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4.331687630013354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945.5898831715557</v>
      </c>
      <c r="D36" s="781" t="s">
        <v>1111</v>
      </c>
    </row>
    <row r="37" spans="2:7">
      <c r="B37" s="781" t="s">
        <v>1123</v>
      </c>
      <c r="C37" s="803">
        <v>15</v>
      </c>
    </row>
    <row r="38" spans="2:7">
      <c r="B38" s="781" t="s">
        <v>1124</v>
      </c>
    </row>
    <row r="39" spans="2:7">
      <c r="B39" s="781" t="s">
        <v>1125</v>
      </c>
      <c r="C39">
        <f>(E7*C13)/C40</f>
        <v>1384.8266341097888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46"/>
      <c r="B50" s="781" t="s">
        <v>1140</v>
      </c>
    </row>
    <row r="51" spans="1:11">
      <c r="A51" s="846"/>
      <c r="B51" s="781" t="s">
        <v>1125</v>
      </c>
      <c r="C51">
        <f>C52*C19*(C55-C54)*C23</f>
        <v>3347.9712787151188</v>
      </c>
    </row>
    <row r="52" spans="1:11">
      <c r="A52" s="846"/>
      <c r="B52" s="781" t="s">
        <v>1133</v>
      </c>
      <c r="C52" s="10">
        <f>IF(C56&lt;0.3,(1-0.9+(3*C53*C56)),1)</f>
        <v>1</v>
      </c>
    </row>
    <row r="53" spans="1:11">
      <c r="A53" s="846"/>
      <c r="B53" s="781" t="s">
        <v>1134</v>
      </c>
      <c r="C53" s="784">
        <f>1/C37</f>
        <v>6.6666666666666666E-2</v>
      </c>
    </row>
    <row r="54" spans="1:11">
      <c r="A54" s="846"/>
      <c r="B54" s="781" t="s">
        <v>1135</v>
      </c>
      <c r="C54" s="10">
        <f>C17</f>
        <v>4</v>
      </c>
      <c r="D54" s="781" t="s">
        <v>2</v>
      </c>
    </row>
    <row r="55" spans="1:11">
      <c r="A55" s="846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46"/>
      <c r="B56" s="781" t="s">
        <v>1137</v>
      </c>
      <c r="C56" s="10">
        <f>C54/C55</f>
        <v>0.3404274581390872</v>
      </c>
    </row>
    <row r="57" spans="1:11">
      <c r="A57" s="846"/>
      <c r="B57" s="844" t="s">
        <v>1116</v>
      </c>
      <c r="C57" s="417">
        <f>C51/C36</f>
        <v>3.5406166439575855</v>
      </c>
    </row>
    <row r="59" spans="1:11">
      <c r="A59" s="846"/>
      <c r="B59" s="781" t="s">
        <v>1132</v>
      </c>
      <c r="I59" s="781" t="s">
        <v>1196</v>
      </c>
    </row>
    <row r="60" spans="1:11">
      <c r="A60" s="846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46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46"/>
      <c r="B62" s="844" t="s">
        <v>1116</v>
      </c>
      <c r="C62" s="417">
        <f>C60/C36</f>
        <v>4.331687630013354</v>
      </c>
      <c r="D62" s="718" t="s">
        <v>1144</v>
      </c>
      <c r="I62" s="844" t="s">
        <v>1116</v>
      </c>
      <c r="J62" s="417">
        <f>J60/C36</f>
        <v>4.4941259161388549</v>
      </c>
      <c r="K62" s="718" t="s">
        <v>1144</v>
      </c>
    </row>
    <row r="63" spans="1:11">
      <c r="A63" s="846"/>
      <c r="B63" s="844" t="s">
        <v>1197</v>
      </c>
      <c r="C63" s="417">
        <f>C61/C36</f>
        <v>3.4653501040106831</v>
      </c>
      <c r="I63" s="844" t="s">
        <v>1197</v>
      </c>
      <c r="J63" s="417">
        <f>J61/C36</f>
        <v>3.3570579132603493</v>
      </c>
      <c r="K63" s="781" t="str">
        <f>"Sf of case is " &amp; 'First iteration &amp; Mechanical'!M63</f>
        <v>Sf of case is 3</v>
      </c>
    </row>
    <row r="65" spans="1:10">
      <c r="A65" s="846"/>
      <c r="B65" s="781" t="s">
        <v>1141</v>
      </c>
    </row>
    <row r="66" spans="1:10">
      <c r="A66" s="846"/>
      <c r="B66" s="781" t="s">
        <v>1125</v>
      </c>
      <c r="C66" s="10">
        <f>MAX(C60,C51)</f>
        <v>4096</v>
      </c>
      <c r="D66" s="781" t="s">
        <v>1241</v>
      </c>
    </row>
    <row r="67" spans="1:10">
      <c r="A67" s="846"/>
      <c r="B67" s="844" t="s">
        <v>1143</v>
      </c>
      <c r="C67" s="845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46"/>
      <c r="B68" s="781" t="s">
        <v>1135</v>
      </c>
      <c r="C68" s="10">
        <f>C54</f>
        <v>4</v>
      </c>
      <c r="D68" s="781" t="s">
        <v>2</v>
      </c>
    </row>
    <row r="69" spans="1:10">
      <c r="A69" s="846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>
      <formula1>$B$76:$B$81</formula1>
    </dataValidation>
    <dataValidation type="list" allowBlank="1" showInputMessage="1" showErrorMessage="1" sqref="C17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opLeftCell="I34" zoomScale="85" zoomScaleNormal="85" workbookViewId="0">
      <selection activeCell="M60" sqref="M60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4.2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>
      <c r="B10" s="164"/>
      <c r="C10" s="165"/>
      <c r="D10" s="166">
        <f>D9/0.4536</f>
        <v>2.4152691608630299</v>
      </c>
      <c r="E10" s="167" t="s">
        <v>337</v>
      </c>
    </row>
    <row r="11" spans="2:5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>
      <c r="B12" s="164"/>
      <c r="C12" s="165"/>
      <c r="D12" s="169">
        <f>D11/4.448</f>
        <v>278.04297782472594</v>
      </c>
      <c r="E12" s="167" t="s">
        <v>338</v>
      </c>
    </row>
    <row r="13" spans="2:5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>
      <c r="B14" s="164"/>
      <c r="C14" s="170"/>
      <c r="D14" s="169">
        <f>Performance!P22</f>
        <v>247.87687801250394</v>
      </c>
      <c r="E14" s="167" t="s">
        <v>337</v>
      </c>
    </row>
    <row r="15" spans="2:5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>
      <c r="B19" s="812" t="s">
        <v>349</v>
      </c>
      <c r="C19" s="813"/>
      <c r="D19" s="813"/>
      <c r="E19" s="814"/>
    </row>
    <row r="20" spans="2:14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5.4264711140814159E-2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5" t="s">
        <v>59</v>
      </c>
      <c r="D3" s="816"/>
      <c r="E3" s="816"/>
      <c r="F3" s="817"/>
    </row>
    <row r="4" spans="1:8" ht="14.25">
      <c r="C4" s="365" t="s">
        <v>60</v>
      </c>
      <c r="D4" s="818" t="s">
        <v>61</v>
      </c>
      <c r="E4" s="819"/>
      <c r="F4" s="820"/>
    </row>
    <row r="5" spans="1:8" ht="14.25">
      <c r="C5" s="366"/>
      <c r="D5" s="821" t="s">
        <v>62</v>
      </c>
      <c r="E5" s="822"/>
      <c r="F5" s="82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6" t="s">
        <v>365</v>
      </c>
      <c r="C5" s="837"/>
      <c r="D5" s="837"/>
      <c r="E5" s="837"/>
      <c r="F5" s="837"/>
      <c r="G5" s="837"/>
      <c r="H5" s="837"/>
      <c r="I5" s="837"/>
      <c r="J5" s="837"/>
      <c r="K5" s="83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9"/>
      <c r="C6" s="839"/>
      <c r="D6" s="839"/>
      <c r="E6" s="25" t="s">
        <v>80</v>
      </c>
      <c r="F6" s="25" t="s">
        <v>81</v>
      </c>
      <c r="G6" s="839"/>
      <c r="H6" s="839"/>
      <c r="I6" s="83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0" t="s">
        <v>82</v>
      </c>
      <c r="C7" s="840"/>
      <c r="D7" s="840"/>
      <c r="E7" s="840" t="s">
        <v>83</v>
      </c>
      <c r="F7" s="840"/>
      <c r="G7" s="840" t="s">
        <v>84</v>
      </c>
      <c r="H7" s="840"/>
      <c r="I7" s="840"/>
      <c r="J7" s="840" t="s">
        <v>85</v>
      </c>
      <c r="K7" s="84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9"/>
      <c r="C17" s="839"/>
      <c r="D17" s="839"/>
      <c r="E17" s="25" t="s">
        <v>80</v>
      </c>
      <c r="F17" s="25" t="s">
        <v>81</v>
      </c>
      <c r="G17" s="839"/>
      <c r="H17" s="839"/>
      <c r="I17" s="83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0" t="s">
        <v>82</v>
      </c>
      <c r="C18" s="840"/>
      <c r="D18" s="840"/>
      <c r="E18" s="840" t="s">
        <v>83</v>
      </c>
      <c r="F18" s="840"/>
      <c r="G18" s="833" t="s">
        <v>84</v>
      </c>
      <c r="H18" s="834"/>
      <c r="I18" s="835"/>
      <c r="J18" s="833" t="s">
        <v>85</v>
      </c>
      <c r="K18" s="83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9"/>
      <c r="C26" s="839"/>
      <c r="D26" s="839"/>
      <c r="E26" s="25" t="s">
        <v>80</v>
      </c>
      <c r="F26" s="25" t="s">
        <v>81</v>
      </c>
      <c r="G26" s="839"/>
      <c r="H26" s="839"/>
      <c r="I26" s="83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0" t="s">
        <v>82</v>
      </c>
      <c r="C27" s="840"/>
      <c r="D27" s="840"/>
      <c r="E27" s="840" t="s">
        <v>83</v>
      </c>
      <c r="F27" s="840"/>
      <c r="G27" s="833" t="s">
        <v>84</v>
      </c>
      <c r="H27" s="834"/>
      <c r="I27" s="835"/>
      <c r="J27" s="833" t="s">
        <v>85</v>
      </c>
      <c r="K27" s="83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9"/>
      <c r="C31" s="839"/>
      <c r="D31" s="839"/>
      <c r="E31" s="25" t="s">
        <v>80</v>
      </c>
      <c r="F31" s="25" t="s">
        <v>81</v>
      </c>
      <c r="G31" s="839"/>
      <c r="H31" s="839"/>
      <c r="I31" s="83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0" t="s">
        <v>82</v>
      </c>
      <c r="C32" s="840"/>
      <c r="D32" s="840"/>
      <c r="E32" s="840" t="s">
        <v>83</v>
      </c>
      <c r="F32" s="840"/>
      <c r="G32" s="833" t="s">
        <v>84</v>
      </c>
      <c r="H32" s="834"/>
      <c r="I32" s="835"/>
      <c r="J32" s="833" t="s">
        <v>85</v>
      </c>
      <c r="K32" s="83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0"/>
      <c r="C50" s="831"/>
      <c r="D50" s="832"/>
      <c r="E50" s="25" t="s">
        <v>80</v>
      </c>
      <c r="F50" s="25" t="s">
        <v>81</v>
      </c>
      <c r="G50" s="830"/>
      <c r="H50" s="831"/>
      <c r="I50" s="83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3" t="s">
        <v>82</v>
      </c>
      <c r="C51" s="834"/>
      <c r="D51" s="835"/>
      <c r="E51" s="833" t="s">
        <v>83</v>
      </c>
      <c r="F51" s="835"/>
      <c r="G51" s="833" t="s">
        <v>84</v>
      </c>
      <c r="H51" s="834"/>
      <c r="I51" s="835"/>
      <c r="J51" s="833" t="s">
        <v>85</v>
      </c>
      <c r="K51" s="83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0"/>
      <c r="C56" s="831"/>
      <c r="D56" s="832"/>
      <c r="E56" s="25" t="s">
        <v>80</v>
      </c>
      <c r="F56" s="25" t="s">
        <v>81</v>
      </c>
      <c r="G56" s="830"/>
      <c r="H56" s="831"/>
      <c r="I56" s="83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3" t="s">
        <v>82</v>
      </c>
      <c r="C57" s="834"/>
      <c r="D57" s="835"/>
      <c r="E57" s="833" t="s">
        <v>83</v>
      </c>
      <c r="F57" s="835"/>
      <c r="G57" s="833" t="s">
        <v>84</v>
      </c>
      <c r="H57" s="834"/>
      <c r="I57" s="835"/>
      <c r="J57" s="833" t="s">
        <v>85</v>
      </c>
      <c r="K57" s="83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0"/>
      <c r="C62" s="831"/>
      <c r="D62" s="832"/>
      <c r="E62" s="25" t="s">
        <v>80</v>
      </c>
      <c r="F62" s="25" t="s">
        <v>81</v>
      </c>
      <c r="G62" s="830"/>
      <c r="H62" s="831"/>
      <c r="I62" s="83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3" t="s">
        <v>82</v>
      </c>
      <c r="C63" s="834"/>
      <c r="D63" s="835"/>
      <c r="E63" s="833" t="s">
        <v>83</v>
      </c>
      <c r="F63" s="835"/>
      <c r="G63" s="833" t="s">
        <v>84</v>
      </c>
      <c r="H63" s="834"/>
      <c r="I63" s="835"/>
      <c r="J63" s="833" t="s">
        <v>85</v>
      </c>
      <c r="K63" s="83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2025-09-26T17:25:40Z</dcterms:modified>
</cp:coreProperties>
</file>