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19425" windowHeight="11505" tabRatio="832" activeTab="2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19" l="1"/>
  <c r="C64" i="19"/>
  <c r="C66" i="19"/>
  <c r="U151" i="15" l="1"/>
  <c r="O151" i="15"/>
  <c r="M60" i="15"/>
  <c r="G15" i="19" l="1"/>
  <c r="C28" i="19"/>
  <c r="D24" i="19"/>
  <c r="C27" i="19" l="1"/>
  <c r="C60" i="19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/>
  <c r="L28" i="18" s="1"/>
  <c r="J35" i="18"/>
  <c r="K35" i="18" s="1"/>
  <c r="L35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J39" i="18"/>
  <c r="K39" i="18" s="1"/>
  <c r="L39" i="18" s="1"/>
  <c r="J34" i="18"/>
  <c r="K34" i="18" s="1"/>
  <c r="L34" i="18" s="1"/>
  <c r="J38" i="18"/>
  <c r="K38" i="18" s="1"/>
  <c r="L38" i="18" s="1"/>
  <c r="M37" i="18" s="1"/>
  <c r="J29" i="18"/>
  <c r="K29" i="18" s="1"/>
  <c r="L29" i="18" s="1"/>
  <c r="M29" i="18" s="1"/>
  <c r="J32" i="18"/>
  <c r="K32" i="18" s="1"/>
  <c r="L32" i="18" s="1"/>
  <c r="M31" i="18" s="1"/>
  <c r="J25" i="18"/>
  <c r="K25" i="18" s="1"/>
  <c r="L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M25" i="18"/>
  <c r="M30" i="18"/>
  <c r="M34" i="18"/>
  <c r="M33" i="18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3" i="15"/>
  <c r="Q204" i="15"/>
  <c r="Q202" i="15"/>
  <c r="R202" i="15" s="1"/>
  <c r="P203" i="15"/>
  <c r="P204" i="15"/>
  <c r="P202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X11" i="7" s="1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AG20" i="7" s="1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AA34" i="7" s="1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F29" i="3" s="1"/>
  <c r="F30" i="3" s="1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O43" i="7"/>
  <c r="S57" i="7"/>
  <c r="O13" i="7"/>
  <c r="T10" i="7"/>
  <c r="AJ19" i="7"/>
  <c r="D39" i="16"/>
  <c r="C17" i="16" s="1"/>
  <c r="D41" i="16" s="1"/>
  <c r="C30" i="16"/>
  <c r="D40" i="16"/>
  <c r="S72" i="16"/>
  <c r="R72" i="16"/>
  <c r="T72" i="16"/>
  <c r="M14" i="7"/>
  <c r="O14" i="7" s="1"/>
  <c r="F74" i="16"/>
  <c r="P74" i="16"/>
  <c r="R11" i="7"/>
  <c r="S11" i="7" s="1"/>
  <c r="M15" i="7"/>
  <c r="O15" i="7" s="1"/>
  <c r="E74" i="16" l="1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U20" i="7" s="1"/>
  <c r="C14" i="3"/>
  <c r="K74" i="16"/>
  <c r="N28" i="3"/>
  <c r="R12" i="7"/>
  <c r="S12" i="7" s="1"/>
  <c r="S74" i="16"/>
  <c r="C10" i="3"/>
  <c r="C11" i="3" s="1"/>
  <c r="AI904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C10" i="15" s="1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M16" i="7"/>
  <c r="M17" i="7" s="1"/>
  <c r="O17" i="7" s="1"/>
  <c r="E45" i="2"/>
  <c r="AD12" i="7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C65" i="19"/>
  <c r="C67" i="19" s="1"/>
  <c r="F12" i="15"/>
  <c r="C12" i="15" s="1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N15" i="7"/>
  <c r="P15" i="7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A36" i="7"/>
  <c r="AG10" i="7"/>
  <c r="AG35" i="7"/>
  <c r="S35" i="7"/>
  <c r="U35" i="7" s="1"/>
  <c r="R36" i="7"/>
  <c r="AJ35" i="7"/>
  <c r="N14" i="7"/>
  <c r="P14" i="7" s="1"/>
  <c r="AI894" i="3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3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4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O16" i="7"/>
  <c r="N16" i="7"/>
  <c r="N45" i="7"/>
  <c r="M46" i="7"/>
  <c r="O45" i="7"/>
  <c r="M18" i="7"/>
  <c r="AI903" i="3"/>
  <c r="N17" i="7"/>
  <c r="P17" i="7" s="1"/>
  <c r="AI887" i="3"/>
  <c r="AI867" i="3"/>
  <c r="AI890" i="3"/>
  <c r="AI874" i="3"/>
  <c r="AI901" i="3"/>
  <c r="AI882" i="3"/>
  <c r="AI900" i="3"/>
  <c r="AI870" i="3"/>
  <c r="AI886" i="3"/>
  <c r="AI881" i="3"/>
  <c r="AI909" i="3"/>
  <c r="AI884" i="3"/>
  <c r="AI878" i="3"/>
  <c r="AI907" i="3"/>
  <c r="AI868" i="3"/>
  <c r="AI876" i="3"/>
  <c r="AI895" i="3"/>
  <c r="C17" i="3"/>
  <c r="AI865" i="3"/>
  <c r="AI875" i="3"/>
  <c r="AI877" i="3"/>
  <c r="AI908" i="3"/>
  <c r="AI885" i="3"/>
  <c r="AI897" i="3"/>
  <c r="AI871" i="3"/>
  <c r="AI898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D9" i="15" l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P21" i="7" s="1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P16" i="7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C14" i="15" l="1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D26" i="9"/>
  <c r="B26" i="9" s="1"/>
  <c r="F26" i="9"/>
  <c r="P11" i="7"/>
  <c r="C535" i="16"/>
  <c r="C456" i="16"/>
  <c r="C520" i="16"/>
  <c r="C584" i="16"/>
  <c r="C489" i="16"/>
  <c r="C553" i="16"/>
  <c r="C466" i="16"/>
  <c r="C530" i="16"/>
  <c r="C459" i="16"/>
  <c r="C619" i="16"/>
  <c r="C683" i="16"/>
  <c r="C676" i="16"/>
  <c r="C231" i="16"/>
  <c r="C295" i="16"/>
  <c r="C359" i="16"/>
  <c r="C423" i="16"/>
  <c r="C605" i="16"/>
  <c r="C669" i="16"/>
  <c r="C232" i="16"/>
  <c r="C296" i="16"/>
  <c r="C360" i="16"/>
  <c r="C424" i="16"/>
  <c r="C289" i="16"/>
  <c r="C417" i="16"/>
  <c r="C591" i="16"/>
  <c r="C655" i="16"/>
  <c r="C218" i="16"/>
  <c r="C282" i="16"/>
  <c r="C346" i="16"/>
  <c r="C410" i="16"/>
  <c r="C572" i="16"/>
  <c r="C648" i="16"/>
  <c r="C211" i="16"/>
  <c r="C275" i="16"/>
  <c r="C339" i="16"/>
  <c r="C403" i="16"/>
  <c r="C547" i="16"/>
  <c r="C641" i="16"/>
  <c r="C705" i="16"/>
  <c r="C268" i="16"/>
  <c r="C332" i="16"/>
  <c r="C396" i="16"/>
  <c r="C516" i="16"/>
  <c r="C634" i="16"/>
  <c r="C698" i="16"/>
  <c r="C253" i="16"/>
  <c r="C317" i="16"/>
  <c r="C381" i="16"/>
  <c r="T37" i="7"/>
  <c r="AJ37" i="7"/>
  <c r="R38" i="7"/>
  <c r="X37" i="7"/>
  <c r="AD37" i="7"/>
  <c r="AA37" i="7"/>
  <c r="AG37" i="7"/>
  <c r="S37" i="7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32" i="16"/>
  <c r="C107" i="16"/>
  <c r="C116" i="16"/>
  <c r="C184" i="16"/>
  <c r="C90" i="16"/>
  <c r="C93" i="16"/>
  <c r="C92" i="16"/>
  <c r="C181" i="16"/>
  <c r="C118" i="16"/>
  <c r="C131" i="16"/>
  <c r="C168" i="16"/>
  <c r="C159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75" i="16" l="1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T76" i="16" s="1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14" i="16"/>
  <c r="O358" i="16"/>
  <c r="O502" i="16"/>
  <c r="O638" i="16"/>
  <c r="O263" i="16"/>
  <c r="O391" i="16"/>
  <c r="O519" i="16"/>
  <c r="O647" i="16"/>
  <c r="O272" i="16"/>
  <c r="O400" i="16"/>
  <c r="O528" i="16"/>
  <c r="O656" i="16"/>
  <c r="O289" i="16"/>
  <c r="O417" i="16"/>
  <c r="O545" i="16"/>
  <c r="O673" i="16"/>
  <c r="O298" i="16"/>
  <c r="O426" i="16"/>
  <c r="O554" i="16"/>
  <c r="O682" i="16"/>
  <c r="O315" i="16"/>
  <c r="O443" i="16"/>
  <c r="O571" i="16"/>
  <c r="O699" i="16"/>
  <c r="O676" i="16"/>
  <c r="O236" i="16"/>
  <c r="O269" i="16"/>
  <c r="O276" i="16"/>
  <c r="O277" i="16"/>
  <c r="O284" i="16"/>
  <c r="O285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200" i="16" l="1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I77" i="16" l="1"/>
  <c r="H78" i="16" s="1"/>
  <c r="R77" i="16"/>
  <c r="K77" i="16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P79" i="16" s="1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S78" i="16" l="1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T79" i="16"/>
  <c r="R80" i="16"/>
  <c r="T80" i="16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D80" i="16"/>
  <c r="E80" i="16"/>
  <c r="G54" i="2"/>
  <c r="H54" i="2"/>
  <c r="J54" i="2"/>
  <c r="I54" i="2"/>
  <c r="F40" i="3"/>
  <c r="T81" i="16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S81" i="16" l="1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T85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R84" i="16" l="1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T90" i="16" s="1"/>
  <c r="P87" i="16"/>
  <c r="U49" i="7"/>
  <c r="K88" i="16"/>
  <c r="L88" i="16"/>
  <c r="H88" i="16"/>
  <c r="F88" i="16"/>
  <c r="I88" i="16"/>
  <c r="J89" i="16" s="1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U50" i="7" l="1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I94" i="16" s="1"/>
  <c r="J95" i="16" s="1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H94" i="16" l="1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T83" i="7"/>
  <c r="I72" i="2"/>
  <c r="H72" i="2"/>
  <c r="J72" i="2"/>
  <c r="G72" i="2"/>
  <c r="P98" i="16" l="1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P135" i="16" l="1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P147" i="16" l="1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Q154" i="16" l="1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F172" i="16" s="1"/>
  <c r="D171" i="16"/>
  <c r="P171" i="16" l="1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F198" i="16" s="1"/>
  <c r="D197" i="16"/>
  <c r="Q197" i="16" l="1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<sst xmlns="http://schemas.openxmlformats.org/spreadsheetml/2006/main" count="2071" uniqueCount="1218">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</sst>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396912"/>
        <c:axId val="1121395824"/>
      </c:scatterChart>
      <c:valAx>
        <c:axId val="1121396912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21395824"/>
        <c:crosses val="autoZero"/>
        <c:crossBetween val="midCat"/>
      </c:valAx>
      <c:valAx>
        <c:axId val="11213958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396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397456"/>
        <c:axId val="1121398000"/>
      </c:scatterChart>
      <c:valAx>
        <c:axId val="11213974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21398000"/>
        <c:crosses val="autoZero"/>
        <c:crossBetween val="midCat"/>
      </c:valAx>
      <c:valAx>
        <c:axId val="112139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3974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1400720"/>
        <c:axId val="112139908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1400176"/>
        <c:axId val="1121398544"/>
      </c:lineChart>
      <c:catAx>
        <c:axId val="11214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21398544"/>
        <c:crosses val="autoZero"/>
        <c:auto val="1"/>
        <c:lblAlgn val="ctr"/>
        <c:lblOffset val="100"/>
        <c:tickMarkSkip val="1"/>
        <c:noMultiLvlLbl val="0"/>
      </c:catAx>
      <c:valAx>
        <c:axId val="112139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400176"/>
        <c:crosses val="autoZero"/>
        <c:crossBetween val="between"/>
      </c:valAx>
      <c:catAx>
        <c:axId val="1121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1399088"/>
        <c:crosses val="autoZero"/>
        <c:auto val="1"/>
        <c:lblAlgn val="ctr"/>
        <c:lblOffset val="100"/>
        <c:noMultiLvlLbl val="0"/>
      </c:catAx>
      <c:valAx>
        <c:axId val="11213990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1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401808"/>
        <c:axId val="999305904"/>
      </c:scatterChart>
      <c:valAx>
        <c:axId val="112140180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99305904"/>
        <c:crosses val="autoZero"/>
        <c:crossBetween val="midCat"/>
      </c:valAx>
      <c:valAx>
        <c:axId val="9993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401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8E2DD76A-1E6F-41C7-8D85-316AD784A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EA763018-B308-4BB4-9160-2D947CED37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68CEF873-8F57-400D-BF1B-C2BB17727C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90D02C42-6620-4E61-B14D-2C8B5C447B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1E244C7-E97C-4A7B-BD7B-5F01CFFE3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6A802B47-4E3C-4D49-8E59-27BC2A5DAB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260DDA8-2B8A-40E7-B3AD-01216D830EE1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3B55485-2109-4382-BA89-BB1CC4678D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0E2CA0B-B7B7-4B54-8497-2A1026C3AA4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3797E42-6585-4B9C-8D52-095F70591659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5435B354-B9D9-42B4-8373-6FF8EA283A8B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4096"/>
        <c:axId val="1224594640"/>
      </c:scatterChart>
      <c:valAx>
        <c:axId val="12245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24594640"/>
        <c:crosses val="autoZero"/>
        <c:crossBetween val="midCat"/>
      </c:valAx>
      <c:valAx>
        <c:axId val="122459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2459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8992"/>
        <c:axId val="1224596816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8448"/>
        <c:axId val="1224599536"/>
      </c:scatterChart>
      <c:valAx>
        <c:axId val="12245989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6816"/>
        <c:crosses val="autoZero"/>
        <c:crossBetween val="midCat"/>
        <c:majorUnit val="2"/>
      </c:valAx>
      <c:valAx>
        <c:axId val="1224596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8992"/>
        <c:crosses val="autoZero"/>
        <c:crossBetween val="midCat"/>
      </c:valAx>
      <c:valAx>
        <c:axId val="12245984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224599536"/>
        <c:crosses val="autoZero"/>
        <c:crossBetween val="midCat"/>
      </c:valAx>
      <c:valAx>
        <c:axId val="122459953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844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5728"/>
        <c:axId val="1224596272"/>
      </c:scatterChart>
      <c:valAx>
        <c:axId val="12245957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224596272"/>
        <c:crosses val="autoZero"/>
        <c:crossBetween val="midCat"/>
      </c:valAx>
      <c:valAx>
        <c:axId val="12245962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224595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7360"/>
        <c:axId val="1224600080"/>
      </c:scatterChart>
      <c:valAx>
        <c:axId val="122459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224600080"/>
        <c:crosses val="autoZero"/>
        <c:crossBetween val="midCat"/>
      </c:valAx>
      <c:valAx>
        <c:axId val="12246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2245973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600624"/>
        <c:axId val="1224597904"/>
      </c:scatterChart>
      <c:valAx>
        <c:axId val="12246006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7904"/>
        <c:crosses val="autoZero"/>
        <c:crossBetween val="midCat"/>
      </c:valAx>
      <c:valAx>
        <c:axId val="12245979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6006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3552"/>
        <c:axId val="1221440848"/>
      </c:scatterChart>
      <c:valAx>
        <c:axId val="12245935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0848"/>
        <c:crosses val="autoZero"/>
        <c:crossBetween val="midCat"/>
      </c:valAx>
      <c:valAx>
        <c:axId val="12214408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35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41392"/>
        <c:axId val="1221440304"/>
      </c:scatterChart>
      <c:valAx>
        <c:axId val="1221441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0304"/>
        <c:crosses val="autoZero"/>
        <c:crossBetween val="midCat"/>
      </c:valAx>
      <c:valAx>
        <c:axId val="1221440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39216"/>
        <c:axId val="1221442480"/>
      </c:scatterChart>
      <c:valAx>
        <c:axId val="12214392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2480"/>
        <c:crosses val="autoZero"/>
        <c:crossBetween val="midCat"/>
      </c:valAx>
      <c:valAx>
        <c:axId val="122144248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392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41936"/>
        <c:axId val="1221439760"/>
      </c:scatterChart>
      <c:valAx>
        <c:axId val="122144193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1221439760"/>
        <c:crosses val="autoZero"/>
        <c:crossBetween val="midCat"/>
      </c:valAx>
      <c:valAx>
        <c:axId val="12214397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122144193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93344"/>
        <c:axId val="1133392256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94976"/>
        <c:axId val="1133393888"/>
      </c:lineChart>
      <c:catAx>
        <c:axId val="113339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92256"/>
        <c:crosses val="autoZero"/>
        <c:auto val="1"/>
        <c:lblAlgn val="ctr"/>
        <c:lblOffset val="100"/>
        <c:noMultiLvlLbl val="0"/>
      </c:catAx>
      <c:valAx>
        <c:axId val="11333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93344"/>
        <c:crosses val="autoZero"/>
        <c:crossBetween val="between"/>
      </c:valAx>
      <c:valAx>
        <c:axId val="11333938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94976"/>
        <c:crosses val="max"/>
        <c:crossBetween val="between"/>
      </c:valAx>
      <c:catAx>
        <c:axId val="11333949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133393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92800"/>
        <c:axId val="1133394432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88992"/>
        <c:axId val="1133387904"/>
      </c:lineChart>
      <c:catAx>
        <c:axId val="113339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3394432"/>
        <c:crosses val="autoZero"/>
        <c:auto val="1"/>
        <c:lblAlgn val="ctr"/>
        <c:lblOffset val="100"/>
        <c:noMultiLvlLbl val="0"/>
      </c:catAx>
      <c:valAx>
        <c:axId val="113339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3392800"/>
        <c:crosses val="autoZero"/>
        <c:crossBetween val="between"/>
      </c:valAx>
      <c:valAx>
        <c:axId val="11333879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3388992"/>
        <c:crosses val="max"/>
        <c:crossBetween val="between"/>
      </c:valAx>
      <c:catAx>
        <c:axId val="113338899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1133387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88448"/>
        <c:axId val="1133389536"/>
      </c:scatterChart>
      <c:valAx>
        <c:axId val="113338844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89536"/>
        <c:crosses val="autoZero"/>
        <c:crossBetween val="midCat"/>
        <c:majorUnit val="100"/>
      </c:valAx>
      <c:valAx>
        <c:axId val="1133389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88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90080"/>
        <c:axId val="1133390624"/>
      </c:scatterChart>
      <c:valAx>
        <c:axId val="11333900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0624"/>
        <c:crosses val="autoZero"/>
        <c:crossBetween val="midCat"/>
        <c:majorUnit val="100"/>
      </c:valAx>
      <c:valAx>
        <c:axId val="11333906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0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91168"/>
        <c:axId val="1133391712"/>
      </c:scatterChart>
      <c:valAx>
        <c:axId val="11333911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1712"/>
        <c:crosses val="autoZero"/>
        <c:crossBetween val="midCat"/>
        <c:majorUnit val="100"/>
      </c:valAx>
      <c:valAx>
        <c:axId val="113339171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11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3792"/>
        <c:axId val="1128471616"/>
      </c:scatterChart>
      <c:valAx>
        <c:axId val="112847379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1616"/>
        <c:crosses val="autoZero"/>
        <c:crossBetween val="midCat"/>
        <c:majorUnit val="100"/>
      </c:valAx>
      <c:valAx>
        <c:axId val="11284716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3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2704"/>
        <c:axId val="1128473248"/>
      </c:scatterChart>
      <c:valAx>
        <c:axId val="11284727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3248"/>
        <c:crosses val="autoZero"/>
        <c:crossBetween val="midCat"/>
      </c:valAx>
      <c:valAx>
        <c:axId val="1128473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27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2160"/>
        <c:axId val="1128470528"/>
      </c:scatterChart>
      <c:valAx>
        <c:axId val="112847216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0528"/>
        <c:crosses val="autoZero"/>
        <c:crossBetween val="midCat"/>
      </c:valAx>
      <c:valAx>
        <c:axId val="11284705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21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1072"/>
        <c:axId val="1223785168"/>
      </c:scatterChart>
      <c:valAx>
        <c:axId val="112847107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785168"/>
        <c:crosses val="autoZero"/>
        <c:crossBetween val="midCat"/>
      </c:valAx>
      <c:valAx>
        <c:axId val="122378516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10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787888"/>
        <c:axId val="1223787344"/>
      </c:scatterChart>
      <c:valAx>
        <c:axId val="122378788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787344"/>
        <c:crosses val="autoZero"/>
        <c:crossBetween val="midCat"/>
        <c:majorUnit val="2"/>
      </c:valAx>
      <c:valAx>
        <c:axId val="122378734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787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185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370592"/>
          <a:ext cx="5327724" cy="2353235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9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186</xdr:row>
      <xdr:rowOff>129540</xdr:rowOff>
    </xdr:from>
    <xdr:to>
      <xdr:col>15</xdr:col>
      <xdr:colOff>342900</xdr:colOff>
      <xdr:row>194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367552" y="17221200"/>
          <a:ext cx="5883088" cy="366656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217509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xmlns="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2" Type="http://schemas.openxmlformats.org/officeDocument/2006/relationships/hyperlink" Target="https://tuboreymonterrey.com.mx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4"/>
  <sheetViews>
    <sheetView tabSelected="1" topLeftCell="I118" zoomScale="85" zoomScaleNormal="85" workbookViewId="0">
      <selection activeCell="N151" sqref="M151:N151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1.42578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.5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.5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1217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690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9" ht="13.5" thickBot="1">
      <c r="B165" s="8" t="s">
        <v>691</v>
      </c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9" ht="13.5" thickBot="1"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.5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.5" thickBot="1">
      <c r="B168" s="8" t="s">
        <v>692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1210</v>
      </c>
    </row>
    <row r="173" spans="2:19">
      <c r="S173" s="789" t="s">
        <v>1211</v>
      </c>
    </row>
    <row r="174" spans="2:19">
      <c r="S174">
        <v>12</v>
      </c>
    </row>
    <row r="175" spans="2:19">
      <c r="S175">
        <v>14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6" spans="2:5">
      <c r="B186" s="796" t="s">
        <v>1194</v>
      </c>
    </row>
    <row r="187" spans="2:5">
      <c r="B187" s="795" t="s">
        <v>142</v>
      </c>
      <c r="C187" s="143" t="s">
        <v>1195</v>
      </c>
    </row>
    <row r="188" spans="2:5">
      <c r="B188" s="795" t="s">
        <v>139</v>
      </c>
      <c r="C188" s="143" t="s">
        <v>1196</v>
      </c>
      <c r="E188" s="789" t="s">
        <v>1202</v>
      </c>
    </row>
    <row r="189" spans="2:5">
      <c r="B189" s="795" t="s">
        <v>1199</v>
      </c>
      <c r="C189" s="143" t="s">
        <v>1200</v>
      </c>
    </row>
    <row r="190" spans="2:5">
      <c r="B190" s="795" t="s">
        <v>141</v>
      </c>
      <c r="C190" s="143" t="s">
        <v>1201</v>
      </c>
    </row>
    <row r="192" spans="2:5">
      <c r="B192" s="796" t="s">
        <v>1197</v>
      </c>
    </row>
    <row r="193" spans="2:18">
      <c r="B193" s="795" t="s">
        <v>142</v>
      </c>
      <c r="C193" s="143" t="s">
        <v>1198</v>
      </c>
    </row>
    <row r="195" spans="2:18">
      <c r="B195" t="s">
        <v>1212</v>
      </c>
    </row>
    <row r="196" spans="2:18">
      <c r="B196" t="s">
        <v>142</v>
      </c>
      <c r="C196" s="143" t="s">
        <v>1213</v>
      </c>
    </row>
    <row r="198" spans="2:18">
      <c r="B198" s="789" t="s">
        <v>1214</v>
      </c>
    </row>
    <row r="199" spans="2:18">
      <c r="B199" s="789" t="s">
        <v>142</v>
      </c>
      <c r="C199" s="143" t="s">
        <v>1215</v>
      </c>
    </row>
    <row r="200" spans="2:18">
      <c r="N200" t="s">
        <v>1031</v>
      </c>
      <c r="Q200" t="s">
        <v>1032</v>
      </c>
    </row>
    <row r="201" spans="2:18">
      <c r="M201" t="s">
        <v>1024</v>
      </c>
      <c r="N201" t="s">
        <v>1025</v>
      </c>
      <c r="O201" t="s">
        <v>6</v>
      </c>
      <c r="P201" t="s">
        <v>45</v>
      </c>
      <c r="Q201" t="s">
        <v>6</v>
      </c>
      <c r="R201" t="s">
        <v>1033</v>
      </c>
    </row>
    <row r="202" spans="2:18" ht="13.5" thickBot="1">
      <c r="M202" s="39" t="s">
        <v>1026</v>
      </c>
      <c r="N202">
        <v>3.56</v>
      </c>
      <c r="O202">
        <v>42.2</v>
      </c>
      <c r="P202">
        <f>O202-N202*2</f>
        <v>35.080000000000005</v>
      </c>
      <c r="Q202">
        <f>38</f>
        <v>38</v>
      </c>
      <c r="R202">
        <f>(Q202-P202)/2</f>
        <v>1.4599999999999973</v>
      </c>
    </row>
    <row r="203" spans="2:18" ht="13.5" thickBot="1">
      <c r="M203" s="757" t="s">
        <v>1027</v>
      </c>
      <c r="N203" s="758">
        <v>4.8499999999999996</v>
      </c>
      <c r="O203" s="758">
        <v>42.2</v>
      </c>
      <c r="P203" s="758">
        <f>O203-N203*2</f>
        <v>32.5</v>
      </c>
      <c r="Q203" s="758">
        <f>38</f>
        <v>38</v>
      </c>
      <c r="R203" s="759">
        <f>(Q203-P203)/2</f>
        <v>2.75</v>
      </c>
    </row>
    <row r="204" spans="2:18">
      <c r="M204" s="39">
        <v>160</v>
      </c>
      <c r="N204">
        <v>6.35</v>
      </c>
      <c r="O204">
        <v>42.2</v>
      </c>
      <c r="P204">
        <f>O204-N204*2</f>
        <v>29.500000000000004</v>
      </c>
      <c r="Q204">
        <f>38</f>
        <v>38</v>
      </c>
      <c r="R204">
        <f>(Q204-P204)/2</f>
        <v>4.2499999999999982</v>
      </c>
    </row>
  </sheetData>
  <autoFilter ref="L145:W151">
    <sortState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1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/>
    <hyperlink ref="C181" r:id="rId2" display="https://tuboreymonterrey.com.mx/"/>
    <hyperlink ref="C182" r:id="rId3" display="https://www.tubosmonterrey.com/"/>
    <hyperlink ref="C183" r:id="rId4" display="https://aluminext.mx/"/>
    <hyperlink ref="C184" r:id="rId5" display="https://tubosdeacero.mx/index.html"/>
    <hyperlink ref="C187" r:id="rId6" location="servicios"/>
    <hyperlink ref="C188" r:id="rId7"/>
    <hyperlink ref="C193" r:id="rId8"/>
    <hyperlink ref="C189" r:id="rId9"/>
    <hyperlink ref="C190" r:id="rId10"/>
    <hyperlink ref="C196" r:id="rId11"/>
    <hyperlink ref="C199" r:id="rId12"/>
  </hyperlinks>
  <pageMargins left="0.7" right="0.7" top="0.75" bottom="0.75" header="0.3" footer="0.3"/>
  <pageSetup orientation="portrait" r:id="rId13"/>
  <drawing r:id="rId14"/>
  <legacyDrawing r:id="rId1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9" t="s">
        <v>796</v>
      </c>
      <c r="D4" s="800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7" t="s">
        <v>796</v>
      </c>
      <c r="D19" s="798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9" t="s">
        <v>796</v>
      </c>
      <c r="D34" s="800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E49" zoomScaleNormal="100" workbookViewId="0">
      <selection activeCell="O84" sqref="O84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I73"/>
  <sheetViews>
    <sheetView topLeftCell="A43" zoomScale="85" zoomScaleNormal="85" workbookViewId="0">
      <selection activeCell="K32" sqref="K32"/>
    </sheetView>
  </sheetViews>
  <sheetFormatPr defaultColWidth="11.42578125" defaultRowHeight="12.75"/>
  <cols>
    <col min="3" max="5" width="12" bestFit="1" customWidth="1"/>
    <col min="6" max="6" width="12.85546875" customWidth="1"/>
  </cols>
  <sheetData>
    <row r="2" spans="2:9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7">
      <c r="B17" s="789" t="s">
        <v>1157</v>
      </c>
      <c r="C17">
        <v>3</v>
      </c>
      <c r="D17" s="789" t="s">
        <v>2</v>
      </c>
    </row>
    <row r="18" spans="2:7">
      <c r="B18" s="789" t="s">
        <v>1161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1160</v>
      </c>
      <c r="C23">
        <f>'First iteration &amp; Mechanical'!M61</f>
        <v>3.56</v>
      </c>
      <c r="D23" s="789" t="s">
        <v>2</v>
      </c>
    </row>
    <row r="24" spans="2:7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</row>
    <row r="25" spans="2:7">
      <c r="B25" s="789" t="s">
        <v>1176</v>
      </c>
      <c r="C25">
        <v>10</v>
      </c>
      <c r="D25" s="789"/>
    </row>
    <row r="26" spans="2:7">
      <c r="B26" s="789" t="s">
        <v>1177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>
      <c r="B30" s="204" t="s">
        <v>1061</v>
      </c>
      <c r="C30">
        <v>0.28999999999999998</v>
      </c>
      <c r="D30" s="789" t="s">
        <v>64</v>
      </c>
    </row>
    <row r="31" spans="2:7">
      <c r="B31" s="789" t="s">
        <v>1142</v>
      </c>
      <c r="C31" s="789" t="s">
        <v>1179</v>
      </c>
    </row>
    <row r="32" spans="2:7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4">
      <c r="B50" s="789" t="s">
        <v>1162</v>
      </c>
    </row>
    <row r="51" spans="2:4">
      <c r="B51" s="789" t="s">
        <v>1147</v>
      </c>
      <c r="C51">
        <f>C52*C19*(C55-C54)*C23</f>
        <v>4323.88110363123</v>
      </c>
    </row>
    <row r="52" spans="2:4">
      <c r="B52" s="789" t="s">
        <v>1155</v>
      </c>
      <c r="C52" s="10">
        <f>IF(C56&lt;0.3,(1-0.9+3*C53*C56),1)</f>
        <v>0.16788599468374679</v>
      </c>
    </row>
    <row r="53" spans="2:4">
      <c r="B53" s="789" t="s">
        <v>1156</v>
      </c>
      <c r="C53" s="793">
        <f>1/C37</f>
        <v>0.25</v>
      </c>
    </row>
    <row r="54" spans="2:4">
      <c r="B54" s="789" t="s">
        <v>1157</v>
      </c>
      <c r="C54" s="10">
        <f>C17</f>
        <v>3</v>
      </c>
      <c r="D54" s="789" t="s">
        <v>2</v>
      </c>
    </row>
    <row r="55" spans="2:4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1159</v>
      </c>
      <c r="C56" s="10">
        <f>C54/C55</f>
        <v>9.051465957832909E-2</v>
      </c>
    </row>
    <row r="57" spans="2:4">
      <c r="B57" s="789" t="s">
        <v>1138</v>
      </c>
      <c r="C57">
        <f>C51/C36</f>
        <v>2.3874354300049241</v>
      </c>
    </row>
    <row r="59" spans="2:4">
      <c r="B59" s="789" t="s">
        <v>1154</v>
      </c>
    </row>
    <row r="60" spans="2:4">
      <c r="B60" s="789" t="s">
        <v>1147</v>
      </c>
      <c r="C60">
        <f>0.32*C28*C17^2</f>
        <v>2880</v>
      </c>
    </row>
    <row r="61" spans="2:4">
      <c r="B61" s="789" t="s">
        <v>1138</v>
      </c>
      <c r="C61">
        <f>C60/C36</f>
        <v>1.5901949830766202</v>
      </c>
      <c r="D61" s="720" t="s">
        <v>1166</v>
      </c>
    </row>
    <row r="63" spans="2:4">
      <c r="B63" s="789" t="s">
        <v>1163</v>
      </c>
    </row>
    <row r="64" spans="2:4">
      <c r="B64" s="789" t="s">
        <v>1147</v>
      </c>
      <c r="C64" s="10">
        <f>MAX(C60,C51)</f>
        <v>4323.88110363123</v>
      </c>
      <c r="D64" s="789" t="s">
        <v>1216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801" t="s">
        <v>349</v>
      </c>
      <c r="C19" s="802"/>
      <c r="D19" s="802"/>
      <c r="E19" s="803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4" t="s">
        <v>1029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5" t="s">
        <v>59</v>
      </c>
      <c r="D3" s="806"/>
      <c r="E3" s="806"/>
      <c r="F3" s="807"/>
    </row>
    <row r="4" spans="1:8" ht="14.25">
      <c r="C4" s="365" t="s">
        <v>60</v>
      </c>
      <c r="D4" s="808" t="s">
        <v>61</v>
      </c>
      <c r="E4" s="809"/>
      <c r="F4" s="810"/>
    </row>
    <row r="5" spans="1:8" ht="14.25">
      <c r="C5" s="366"/>
      <c r="D5" s="811" t="s">
        <v>62</v>
      </c>
      <c r="E5" s="812"/>
      <c r="F5" s="81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2025-06-13T21:59:13Z</dcterms:modified>
</cp:coreProperties>
</file>